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0\06May\Fact Sheet\"/>
    </mc:Choice>
  </mc:AlternateContent>
  <bookViews>
    <workbookView xWindow="405" yWindow="75" windowWidth="18180" windowHeight="6345"/>
  </bookViews>
  <sheets>
    <sheet name="FactSheet_Cons" sheetId="4" r:id="rId1"/>
    <sheet name="FactSheet _Retail" sheetId="5" r:id="rId2"/>
    <sheet name="FactSheet_Disco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1" hidden="1">[1]TABLO!#REF!</definedName>
    <definedName name="__123Graph_A" localSheetId="0" hidden="1">[1]TABLO!#REF!</definedName>
    <definedName name="__123Graph_A" hidden="1">[1]TABLO!#REF!</definedName>
    <definedName name="__123Graph_ARISK" localSheetId="1" hidden="1">#REF!</definedName>
    <definedName name="__123Graph_ARISK" localSheetId="0" hidden="1">#REF!</definedName>
    <definedName name="__123Graph_ARISK" hidden="1">#REF!</definedName>
    <definedName name="__123Graph_B" localSheetId="1" hidden="1">[2]FONKON2005!#REF!</definedName>
    <definedName name="__123Graph_B" localSheetId="0" hidden="1">[2]FONKON2005!#REF!</definedName>
    <definedName name="__123Graph_B" hidden="1">[2]FONKON2005!#REF!</definedName>
    <definedName name="__123Graph_BRISK" localSheetId="1" hidden="1">#REF!</definedName>
    <definedName name="__123Graph_BRISK" localSheetId="0" hidden="1">#REF!</definedName>
    <definedName name="__123Graph_BRISK" hidden="1">#REF!</definedName>
    <definedName name="__123Graph_C" localSheetId="1" hidden="1">[2]FONKON2005!#REF!</definedName>
    <definedName name="__123Graph_C" localSheetId="0" hidden="1">[2]FONKON2005!#REF!</definedName>
    <definedName name="__123Graph_C" hidden="1">[2]FONKON2005!#REF!</definedName>
    <definedName name="__123Graph_D" localSheetId="1" hidden="1">[2]FONKON2005!#REF!</definedName>
    <definedName name="__123Graph_D" localSheetId="0" hidden="1">[2]FONKON2005!#REF!</definedName>
    <definedName name="__123Graph_D" hidden="1">[2]FONKON2005!#REF!</definedName>
    <definedName name="__123Graph_E" localSheetId="1" hidden="1">[2]FONKON2005!#REF!</definedName>
    <definedName name="__123Graph_E" localSheetId="0" hidden="1">[2]FONKON2005!#REF!</definedName>
    <definedName name="__123Graph_E" hidden="1">[2]FONKON2005!#REF!</definedName>
    <definedName name="__123Graph_F" localSheetId="1" hidden="1">[2]FONKON2005!#REF!</definedName>
    <definedName name="__123Graph_F" localSheetId="0" hidden="1">[2]FONKON2005!#REF!</definedName>
    <definedName name="__123Graph_F" hidden="1">[2]FONKON2005!#REF!</definedName>
    <definedName name="__123Graph_X" localSheetId="1" hidden="1">[2]FONKON2005!#REF!</definedName>
    <definedName name="__123Graph_X" localSheetId="0" hidden="1">[2]FONKON2005!#REF!</definedName>
    <definedName name="__123Graph_X" hidden="1">[2]FONKON2005!#REF!</definedName>
    <definedName name="__new2" hidden="1">0</definedName>
    <definedName name="_1_________________________0_S" localSheetId="1" hidden="1">[3]SEMANAIS!#REF!</definedName>
    <definedName name="_1_________________________0_S" localSheetId="0" hidden="1">[3]SEMANAIS!#REF!</definedName>
    <definedName name="_1_________________________0_S" hidden="1">[3]SEMANAIS!#REF!</definedName>
    <definedName name="_10____0_S" localSheetId="1" hidden="1">[3]SEMANAIS!#REF!</definedName>
    <definedName name="_10____0_S" localSheetId="0" hidden="1">[3]SEMANAIS!#REF!</definedName>
    <definedName name="_10____0_S" hidden="1">[3]SEMANAIS!#REF!</definedName>
    <definedName name="_11___0_S" localSheetId="1" hidden="1">[3]SEMANAIS!#REF!</definedName>
    <definedName name="_11___0_S" localSheetId="0" hidden="1">[3]SEMANAIS!#REF!</definedName>
    <definedName name="_11___0_S" hidden="1">[3]SEMANAIS!#REF!</definedName>
    <definedName name="_12_0_S" localSheetId="1" hidden="1">[3]SEMANAIS!#REF!</definedName>
    <definedName name="_12_0_S" localSheetId="0" hidden="1">[3]SEMANAIS!#REF!</definedName>
    <definedName name="_12_0_S" hidden="1">[3]SEMANAIS!#REF!</definedName>
    <definedName name="_2________________________0_S" localSheetId="1" hidden="1">[3]SEMANAIS!#REF!</definedName>
    <definedName name="_2________________________0_S" localSheetId="0" hidden="1">[3]SEMANAIS!#REF!</definedName>
    <definedName name="_2________________________0_S" hidden="1">[3]SEMANAIS!#REF!</definedName>
    <definedName name="_2S" localSheetId="1" hidden="1">[3]SEMANAIS!#REF!</definedName>
    <definedName name="_2S" localSheetId="0" hidden="1">[3]SEMANAIS!#REF!</definedName>
    <definedName name="_2S" hidden="1">[3]SEMANAIS!#REF!</definedName>
    <definedName name="_3_______________________0_S" localSheetId="1" hidden="1">[3]SEMANAIS!#REF!</definedName>
    <definedName name="_3_______________________0_S" localSheetId="0" hidden="1">[3]SEMANAIS!#REF!</definedName>
    <definedName name="_3_______________________0_S" hidden="1">[3]SEMANAIS!#REF!</definedName>
    <definedName name="_4______________________0_S" localSheetId="1" hidden="1">[3]SEMANAIS!#REF!</definedName>
    <definedName name="_4______________________0_S" localSheetId="0" hidden="1">[3]SEMANAIS!#REF!</definedName>
    <definedName name="_4______________________0_S" hidden="1">[3]SEMANAIS!#REF!</definedName>
    <definedName name="_5_____________________0_S" localSheetId="1" hidden="1">[3]SEMANAIS!#REF!</definedName>
    <definedName name="_5_____________________0_S" localSheetId="0" hidden="1">[3]SEMANAIS!#REF!</definedName>
    <definedName name="_5_____________________0_S" hidden="1">[3]SEMANAIS!#REF!</definedName>
    <definedName name="_6____________________0_S" localSheetId="1" hidden="1">[3]SEMANAIS!#REF!</definedName>
    <definedName name="_6____________________0_S" localSheetId="0" hidden="1">[3]SEMANAIS!#REF!</definedName>
    <definedName name="_6____________________0_S" hidden="1">[3]SEMANAIS!#REF!</definedName>
    <definedName name="_7___________________0_S" localSheetId="1" hidden="1">[3]SEMANAIS!#REF!</definedName>
    <definedName name="_7___________________0_S" localSheetId="0" hidden="1">[3]SEMANAIS!#REF!</definedName>
    <definedName name="_7___________________0_S" hidden="1">[3]SEMANAIS!#REF!</definedName>
    <definedName name="_8__________________0_S" localSheetId="1" hidden="1">[3]SEMANAIS!#REF!</definedName>
    <definedName name="_8__________________0_S" localSheetId="0" hidden="1">[3]SEMANAIS!#REF!</definedName>
    <definedName name="_8__________________0_S" hidden="1">[3]SEMANAIS!#REF!</definedName>
    <definedName name="_9_____0_S" localSheetId="1" hidden="1">[3]SEMANAIS!#REF!</definedName>
    <definedName name="_9_____0_S" localSheetId="0" hidden="1">[3]SEMANAIS!#REF!</definedName>
    <definedName name="_9_____0_S" hidden="1">[3]SEMANAIS!#REF!</definedName>
    <definedName name="_AtRisk_FitDataRange_FIT_40D80_80F43" localSheetId="1" hidden="1">[4]RD_Hydro_RunOfRiver!#REF!</definedName>
    <definedName name="_AtRisk_FitDataRange_FIT_40D80_80F43" localSheetId="0" hidden="1">[4]RD_Hydro_RunOfRiver!#REF!</definedName>
    <definedName name="_AtRisk_FitDataRange_FIT_40D80_80F43" hidden="1">[4]RD_Hydro_RunOfRiver!#REF!</definedName>
    <definedName name="_AtRisk_FitDataRange_FIT_7BE51_C172" localSheetId="1" hidden="1">#REF!</definedName>
    <definedName name="_AtRisk_FitDataRange_FIT_7BE51_C172" localSheetId="0" hidden="1">#REF!</definedName>
    <definedName name="_AtRisk_FitDataRange_FIT_7BE51_C172" hidden="1">#REF!</definedName>
    <definedName name="_AtRisk_FitDataRange_FIT_A9C82_40FC4" localSheetId="1" hidden="1">#REF!</definedName>
    <definedName name="_AtRisk_FitDataRange_FIT_A9C82_40FC4" localSheetId="0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ill" localSheetId="1" hidden="1">#REF!</definedName>
    <definedName name="_Fill" localSheetId="0" hidden="1">#REF!</definedName>
    <definedName name="_Fill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1" hidden="1">#REF!</definedName>
    <definedName name="_Sort" localSheetId="0" hidden="1">#REF!</definedName>
    <definedName name="_Sort" hidden="1">#REF!</definedName>
    <definedName name="_xlnm._FilterDatabase" hidden="1">[5]INVESTISSEMENTS!$A$2:$L$113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1" hidden="1">#REF!</definedName>
    <definedName name="Code" localSheetId="0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1" hidden="1">#REF!</definedName>
    <definedName name="data2" localSheetId="0" hidden="1">#REF!</definedName>
    <definedName name="data2" hidden="1">#REF!</definedName>
    <definedName name="data3" localSheetId="1" hidden="1">#REF!</definedName>
    <definedName name="data3" localSheetId="0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1" hidden="1">#REF!</definedName>
    <definedName name="Discount" localSheetId="0" hidden="1">#REF!</definedName>
    <definedName name="Discount" hidden="1">#REF!</definedName>
    <definedName name="display_area_2" localSheetId="1" hidden="1">#REF!</definedName>
    <definedName name="display_area_2" localSheetId="0" hidden="1">#REF!</definedName>
    <definedName name="display_area_2" hidden="1">#REF!</definedName>
    <definedName name="disposal2005" localSheetId="1" hidden="1">Main.SAPF4Help()</definedName>
    <definedName name="disposal2005" localSheetId="0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1" hidden="1">#REF!</definedName>
    <definedName name="et4rtretg" localSheetId="0" hidden="1">#REF!</definedName>
    <definedName name="et4rtretg" hidden="1">#REF!</definedName>
    <definedName name="etrt" localSheetId="1" hidden="1">#REF!</definedName>
    <definedName name="etrt" localSheetId="0" hidden="1">#REF!</definedName>
    <definedName name="etrt" hidden="1">#REF!</definedName>
    <definedName name="etter" localSheetId="1" hidden="1">#REF!</definedName>
    <definedName name="etter" localSheetId="0" hidden="1">#REF!</definedName>
    <definedName name="etter" hidden="1">#REF!</definedName>
    <definedName name="FCode" localSheetId="1" hidden="1">#REF!</definedName>
    <definedName name="FCode" localSheetId="0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1" hidden="1">#REF!</definedName>
    <definedName name="HiddenRows" localSheetId="0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1" hidden="1">Main.SAPF4Help()</definedName>
    <definedName name="INDEXX" localSheetId="0" hidden="1">Main.SAPF4Help()</definedName>
    <definedName name="INDEXX" hidden="1">Main.SAPF4Help()</definedName>
    <definedName name="IQ_ADDIN" hidden="1">"AUTO"</definedName>
    <definedName name="KH" localSheetId="1" hidden="1">Main.SAPF4Help()</definedName>
    <definedName name="KH" localSheetId="0" hidden="1">Main.SAPF4Help()</definedName>
    <definedName name="KH" hidden="1">Main.SAPF4Help()</definedName>
    <definedName name="lşiiş" localSheetId="1" hidden="1">#REF!</definedName>
    <definedName name="lşiiş" localSheetId="0" hidden="1">#REF!</definedName>
    <definedName name="lşiiş" hidden="1">#REF!</definedName>
    <definedName name="lşilş" localSheetId="1" hidden="1">#REF!</definedName>
    <definedName name="lşilş" localSheetId="0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1" hidden="1">#REF!</definedName>
    <definedName name="OrderTable" localSheetId="0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1" hidden="1">#REF!</definedName>
    <definedName name="ProdForm" localSheetId="0" hidden="1">#REF!</definedName>
    <definedName name="ProdForm" hidden="1">#REF!</definedName>
    <definedName name="Product" localSheetId="1" hidden="1">#REF!</definedName>
    <definedName name="Product" localSheetId="0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1" hidden="1">#REF!</definedName>
    <definedName name="RCArea" localSheetId="0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#REF!</definedName>
    <definedName name="rr" localSheetId="0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1" hidden="1">Main.SAPF4Help()</definedName>
    <definedName name="SAPFuncF4Help" localSheetId="0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1" hidden="1">#REF!</definedName>
    <definedName name="SIG_CONTROLE" localSheetId="0" hidden="1">#REF!</definedName>
    <definedName name="SIG_CONTROLE" hidden="1">#REF!</definedName>
    <definedName name="SIG_YCPATB3_H0069" localSheetId="1" hidden="1">#REF!</definedName>
    <definedName name="SIG_YCPATB3_H0069" localSheetId="0" hidden="1">#REF!</definedName>
    <definedName name="SIG_YCPATB3_H0069" hidden="1">#REF!</definedName>
    <definedName name="SIG_YCPATB3_H0070" localSheetId="1" hidden="1">#REF!</definedName>
    <definedName name="SIG_YCPATB3_H0070" localSheetId="0" hidden="1">#REF!</definedName>
    <definedName name="SIG_YCPATB3_H0070" hidden="1">#REF!</definedName>
    <definedName name="SIG_YCPATB3_H0071" localSheetId="1" hidden="1">#REF!</definedName>
    <definedName name="SIG_YCPATB3_H0071" localSheetId="0" hidden="1">#REF!</definedName>
    <definedName name="SIG_YCPATB3_H0071" hidden="1">#REF!</definedName>
    <definedName name="SIG_YCPATB3_H0072" localSheetId="1" hidden="1">#REF!</definedName>
    <definedName name="SIG_YCPATB3_H0072" localSheetId="0" hidden="1">#REF!</definedName>
    <definedName name="SIG_YCPATB3_H0072" hidden="1">#REF!</definedName>
    <definedName name="SIG_YCPATB3_H0073" localSheetId="1" hidden="1">#REF!</definedName>
    <definedName name="SIG_YCPATB3_H0073" localSheetId="0" hidden="1">#REF!</definedName>
    <definedName name="SIG_YCPATB3_H0073" hidden="1">#REF!</definedName>
    <definedName name="SIG_YCPATB3_H0074" localSheetId="1" hidden="1">#REF!</definedName>
    <definedName name="SIG_YCPATB3_H0074" localSheetId="0" hidden="1">#REF!</definedName>
    <definedName name="SIG_YCPATB3_H0074" hidden="1">#REF!</definedName>
    <definedName name="SIG_YCPATB3_H0075" localSheetId="1" hidden="1">#REF!</definedName>
    <definedName name="SIG_YCPATB3_H0075" localSheetId="0" hidden="1">#REF!</definedName>
    <definedName name="SIG_YCPATB3_H0075" hidden="1">#REF!</definedName>
    <definedName name="SIG_YCPATB3_H0076" localSheetId="1" hidden="1">#REF!</definedName>
    <definedName name="SIG_YCPATB3_H0076" localSheetId="0" hidden="1">#REF!</definedName>
    <definedName name="SIG_YCPATB3_H0076" hidden="1">#REF!</definedName>
    <definedName name="SIG_YCPATB3_H0077" localSheetId="1" hidden="1">#REF!</definedName>
    <definedName name="SIG_YCPATB3_H0077" localSheetId="0" hidden="1">#REF!</definedName>
    <definedName name="SIG_YCPATB3_H0077" hidden="1">#REF!</definedName>
    <definedName name="SIG_YCPATB3_H0078" localSheetId="1" hidden="1">#REF!</definedName>
    <definedName name="SIG_YCPATB3_H0078" localSheetId="0" hidden="1">#REF!</definedName>
    <definedName name="SIG_YCPATB3_H0078" hidden="1">#REF!</definedName>
    <definedName name="SIG_YCPATB3_H0079" localSheetId="1" hidden="1">#REF!</definedName>
    <definedName name="SIG_YCPATB3_H0079" localSheetId="0" hidden="1">#REF!</definedName>
    <definedName name="SIG_YCPATB3_H0079" hidden="1">#REF!</definedName>
    <definedName name="SIG_YCPATB3_H0080" localSheetId="1" hidden="1">#REF!</definedName>
    <definedName name="SIG_YCPATB3_H0080" localSheetId="0" hidden="1">#REF!</definedName>
    <definedName name="SIG_YCPATB3_H0080" hidden="1">#REF!</definedName>
    <definedName name="SIG_YCPATB3_H0081" localSheetId="1" hidden="1">#REF!</definedName>
    <definedName name="SIG_YCPATB3_H0081" localSheetId="0" hidden="1">#REF!</definedName>
    <definedName name="SIG_YCPATB3_H0081" hidden="1">#REF!</definedName>
    <definedName name="SIG_YCPATB3_H0082" localSheetId="1" hidden="1">#REF!</definedName>
    <definedName name="SIG_YCPATB3_H0082" localSheetId="0" hidden="1">#REF!</definedName>
    <definedName name="SIG_YCPATB3_H0082" hidden="1">#REF!</definedName>
    <definedName name="SIG_YCPATB3_H0083" localSheetId="1" hidden="1">#REF!</definedName>
    <definedName name="SIG_YCPATB3_H0083" localSheetId="0" hidden="1">#REF!</definedName>
    <definedName name="SIG_YCPATB3_H0083" hidden="1">#REF!</definedName>
    <definedName name="SIG_YCPATB3_H0084" localSheetId="1" hidden="1">#REF!</definedName>
    <definedName name="SIG_YCPATB3_H0084" localSheetId="0" hidden="1">#REF!</definedName>
    <definedName name="SIG_YCPATB3_H0084" hidden="1">#REF!</definedName>
    <definedName name="SpecialPrice" localSheetId="1" hidden="1">#REF!</definedName>
    <definedName name="SpecialPrice" localSheetId="0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1" hidden="1">#REF!</definedName>
    <definedName name="tbl_ProdInfo" localSheetId="0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</workbook>
</file>

<file path=xl/calcChain.xml><?xml version="1.0" encoding="utf-8"?>
<calcChain xmlns="http://schemas.openxmlformats.org/spreadsheetml/2006/main">
  <c r="M57" i="6" l="1"/>
  <c r="I57" i="6"/>
  <c r="M56" i="6"/>
  <c r="I56" i="6"/>
  <c r="M54" i="6"/>
  <c r="I54" i="6"/>
  <c r="K53" i="6"/>
  <c r="I53" i="6"/>
  <c r="H53" i="6"/>
  <c r="G53" i="6"/>
  <c r="E53" i="6"/>
  <c r="D53" i="6"/>
  <c r="C53" i="6"/>
  <c r="M52" i="6"/>
  <c r="I52" i="6"/>
  <c r="M51" i="6"/>
  <c r="I51" i="6"/>
  <c r="M49" i="6"/>
  <c r="I49" i="6"/>
  <c r="K48" i="6"/>
  <c r="H48" i="6"/>
  <c r="G48" i="6"/>
  <c r="E48" i="6"/>
  <c r="D48" i="6"/>
  <c r="C48" i="6"/>
  <c r="M47" i="6"/>
  <c r="I47" i="6"/>
  <c r="M46" i="6"/>
  <c r="L48" i="6"/>
  <c r="M48" i="6" s="1"/>
  <c r="I46" i="6"/>
  <c r="M44" i="6"/>
  <c r="I44" i="6"/>
  <c r="K43" i="6"/>
  <c r="H43" i="6"/>
  <c r="G43" i="6"/>
  <c r="E43" i="6"/>
  <c r="D43" i="6"/>
  <c r="C43" i="6"/>
  <c r="M42" i="6"/>
  <c r="I42" i="6"/>
  <c r="M41" i="6"/>
  <c r="L43" i="6"/>
  <c r="I41" i="6"/>
  <c r="K39" i="6"/>
  <c r="H39" i="6"/>
  <c r="I39" i="6" s="1"/>
  <c r="G39" i="6"/>
  <c r="F39" i="6"/>
  <c r="E39" i="6"/>
  <c r="D39" i="6"/>
  <c r="C39" i="6"/>
  <c r="I38" i="6"/>
  <c r="M37" i="6"/>
  <c r="I37" i="6"/>
  <c r="M36" i="6"/>
  <c r="I36" i="6"/>
  <c r="M34" i="6"/>
  <c r="I34" i="6"/>
  <c r="I33" i="6"/>
  <c r="M32" i="6"/>
  <c r="I32" i="6"/>
  <c r="I31" i="6"/>
  <c r="L30" i="6"/>
  <c r="M30" i="6" s="1"/>
  <c r="I30" i="6"/>
  <c r="L29" i="6"/>
  <c r="H29" i="6"/>
  <c r="K29" i="6" s="1"/>
  <c r="G29" i="6"/>
  <c r="F29" i="6"/>
  <c r="E29" i="6"/>
  <c r="D29" i="6"/>
  <c r="I25" i="6"/>
  <c r="K24" i="6"/>
  <c r="I24" i="6"/>
  <c r="M23" i="6"/>
  <c r="I23" i="6"/>
  <c r="M22" i="6"/>
  <c r="I22" i="6"/>
  <c r="L24" i="6"/>
  <c r="I21" i="6"/>
  <c r="M20" i="6"/>
  <c r="I20" i="6"/>
  <c r="I19" i="6"/>
  <c r="M18" i="6"/>
  <c r="I18" i="6"/>
  <c r="M17" i="6"/>
  <c r="I17" i="6"/>
  <c r="M16" i="6"/>
  <c r="I16" i="6"/>
  <c r="M15" i="6"/>
  <c r="I15" i="6"/>
  <c r="I14" i="6"/>
  <c r="M13" i="6"/>
  <c r="I13" i="6"/>
  <c r="M12" i="6"/>
  <c r="I12" i="6"/>
  <c r="I11" i="6"/>
  <c r="M10" i="6"/>
  <c r="I10" i="6"/>
  <c r="M9" i="6"/>
  <c r="I9" i="6"/>
  <c r="M8" i="6"/>
  <c r="I8" i="6"/>
  <c r="M7" i="6"/>
  <c r="I7" i="6"/>
  <c r="K6" i="6"/>
  <c r="K14" i="6" s="1"/>
  <c r="K19" i="6" s="1"/>
  <c r="I6" i="6"/>
  <c r="M5" i="6"/>
  <c r="L31" i="6"/>
  <c r="I5" i="6"/>
  <c r="I4" i="6"/>
  <c r="M35" i="5"/>
  <c r="I35" i="5"/>
  <c r="M34" i="5"/>
  <c r="I34" i="5"/>
  <c r="M31" i="5"/>
  <c r="I31" i="5"/>
  <c r="M30" i="5"/>
  <c r="I30" i="5"/>
  <c r="M29" i="5"/>
  <c r="I29" i="5"/>
  <c r="M28" i="5"/>
  <c r="I28" i="5"/>
  <c r="M27" i="5"/>
  <c r="I27" i="5"/>
  <c r="M26" i="5"/>
  <c r="I26" i="5"/>
  <c r="L25" i="5"/>
  <c r="M25" i="5" s="1"/>
  <c r="K25" i="5"/>
  <c r="I25" i="5"/>
  <c r="I24" i="5"/>
  <c r="K23" i="5"/>
  <c r="I23" i="5"/>
  <c r="M18" i="5"/>
  <c r="H18" i="5"/>
  <c r="G18" i="5"/>
  <c r="I18" i="5" s="1"/>
  <c r="M16" i="5"/>
  <c r="I16" i="5"/>
  <c r="M15" i="5"/>
  <c r="I15" i="5"/>
  <c r="M14" i="5"/>
  <c r="I14" i="5"/>
  <c r="D13" i="5"/>
  <c r="D17" i="5" s="1"/>
  <c r="D19" i="5" s="1"/>
  <c r="M12" i="5"/>
  <c r="I12" i="5"/>
  <c r="M11" i="5"/>
  <c r="I11" i="5"/>
  <c r="M10" i="5"/>
  <c r="I10" i="5"/>
  <c r="I9" i="5"/>
  <c r="K8" i="5"/>
  <c r="K13" i="5" s="1"/>
  <c r="K17" i="5" s="1"/>
  <c r="K19" i="5" s="1"/>
  <c r="H8" i="5"/>
  <c r="H13" i="5" s="1"/>
  <c r="G8" i="5"/>
  <c r="G13" i="5" s="1"/>
  <c r="G17" i="5" s="1"/>
  <c r="F8" i="5"/>
  <c r="F13" i="5" s="1"/>
  <c r="F17" i="5" s="1"/>
  <c r="F19" i="5" s="1"/>
  <c r="E8" i="5"/>
  <c r="E13" i="5" s="1"/>
  <c r="E17" i="5" s="1"/>
  <c r="E19" i="5" s="1"/>
  <c r="D8" i="5"/>
  <c r="C8" i="5"/>
  <c r="C13" i="5" s="1"/>
  <c r="C17" i="5" s="1"/>
  <c r="C19" i="5" s="1"/>
  <c r="M7" i="5"/>
  <c r="I7" i="5"/>
  <c r="M6" i="5"/>
  <c r="I6" i="5"/>
  <c r="M5" i="5"/>
  <c r="I5" i="5"/>
  <c r="I4" i="5"/>
  <c r="M62" i="4"/>
  <c r="I62" i="4"/>
  <c r="M61" i="4"/>
  <c r="I61" i="4"/>
  <c r="I60" i="4"/>
  <c r="I59" i="4"/>
  <c r="M58" i="4"/>
  <c r="L58" i="4"/>
  <c r="I58" i="4"/>
  <c r="M55" i="4"/>
  <c r="I55" i="4"/>
  <c r="M54" i="4"/>
  <c r="I54" i="4"/>
  <c r="L53" i="4"/>
  <c r="M53" i="4" s="1"/>
  <c r="K53" i="4"/>
  <c r="K56" i="4" s="1"/>
  <c r="H53" i="4"/>
  <c r="H56" i="4" s="1"/>
  <c r="G53" i="4"/>
  <c r="F53" i="4"/>
  <c r="F56" i="4" s="1"/>
  <c r="E53" i="4"/>
  <c r="E56" i="4" s="1"/>
  <c r="D53" i="4"/>
  <c r="D56" i="4" s="1"/>
  <c r="C53" i="4"/>
  <c r="C56" i="4" s="1"/>
  <c r="M52" i="4"/>
  <c r="I52" i="4"/>
  <c r="M51" i="4"/>
  <c r="I51" i="4"/>
  <c r="H49" i="4"/>
  <c r="I49" i="4" s="1"/>
  <c r="G49" i="4"/>
  <c r="F49" i="4"/>
  <c r="I48" i="4"/>
  <c r="I47" i="4"/>
  <c r="M44" i="4"/>
  <c r="M43" i="4"/>
  <c r="I42" i="4"/>
  <c r="I41" i="4"/>
  <c r="I40" i="4"/>
  <c r="I39" i="4"/>
  <c r="M37" i="4"/>
  <c r="I37" i="4"/>
  <c r="M36" i="4"/>
  <c r="I36" i="4"/>
  <c r="M35" i="4"/>
  <c r="I35" i="4"/>
  <c r="M34" i="4"/>
  <c r="I34" i="4"/>
  <c r="M33" i="4"/>
  <c r="I33" i="4"/>
  <c r="M32" i="4"/>
  <c r="I32" i="4"/>
  <c r="M31" i="4"/>
  <c r="I31" i="4"/>
  <c r="M30" i="4"/>
  <c r="I30" i="4"/>
  <c r="K29" i="4"/>
  <c r="H29" i="4"/>
  <c r="G29" i="4"/>
  <c r="F29" i="4"/>
  <c r="E29" i="4"/>
  <c r="D29" i="4"/>
  <c r="C29" i="4"/>
  <c r="E28" i="4"/>
  <c r="D28" i="4"/>
  <c r="C28" i="4"/>
  <c r="G27" i="4"/>
  <c r="I27" i="4" s="1"/>
  <c r="M26" i="4"/>
  <c r="I26" i="4"/>
  <c r="H26" i="4"/>
  <c r="G26" i="4"/>
  <c r="F26" i="4"/>
  <c r="E26" i="4"/>
  <c r="D26" i="4"/>
  <c r="C26" i="4"/>
  <c r="C25" i="4"/>
  <c r="C38" i="4" s="1"/>
  <c r="C45" i="4" s="1"/>
  <c r="C46" i="4" s="1"/>
  <c r="C23" i="4"/>
  <c r="C63" i="4" s="1"/>
  <c r="M22" i="4"/>
  <c r="I21" i="4"/>
  <c r="I20" i="4"/>
  <c r="I19" i="4"/>
  <c r="F18" i="4"/>
  <c r="F23" i="4" s="1"/>
  <c r="F63" i="4" s="1"/>
  <c r="C18" i="4"/>
  <c r="M17" i="4"/>
  <c r="I17" i="4"/>
  <c r="F16" i="4"/>
  <c r="F25" i="4" s="1"/>
  <c r="M15" i="4"/>
  <c r="I15" i="4"/>
  <c r="M14" i="4"/>
  <c r="I14" i="4"/>
  <c r="M13" i="4"/>
  <c r="I13" i="4"/>
  <c r="I11" i="4"/>
  <c r="M10" i="4"/>
  <c r="I10" i="4"/>
  <c r="M8" i="4"/>
  <c r="I8" i="4"/>
  <c r="M7" i="4"/>
  <c r="I7" i="4"/>
  <c r="L6" i="4"/>
  <c r="L9" i="4" s="1"/>
  <c r="M9" i="4" s="1"/>
  <c r="K6" i="4"/>
  <c r="K9" i="4" s="1"/>
  <c r="K16" i="4" s="1"/>
  <c r="K25" i="4" s="1"/>
  <c r="K38" i="4" s="1"/>
  <c r="K45" i="4" s="1"/>
  <c r="K46" i="4" s="1"/>
  <c r="H6" i="4"/>
  <c r="G6" i="4"/>
  <c r="G9" i="4" s="1"/>
  <c r="G16" i="4" s="1"/>
  <c r="E6" i="4"/>
  <c r="E9" i="4" s="1"/>
  <c r="E16" i="4" s="1"/>
  <c r="D6" i="4"/>
  <c r="D9" i="4" s="1"/>
  <c r="D16" i="4" s="1"/>
  <c r="D25" i="4" s="1"/>
  <c r="D38" i="4" s="1"/>
  <c r="D45" i="4" s="1"/>
  <c r="D46" i="4" s="1"/>
  <c r="C6" i="4"/>
  <c r="C9" i="4" s="1"/>
  <c r="M5" i="4"/>
  <c r="I5" i="4"/>
  <c r="M4" i="4"/>
  <c r="I4" i="4"/>
  <c r="G18" i="4" l="1"/>
  <c r="G23" i="4" s="1"/>
  <c r="G63" i="4" s="1"/>
  <c r="G25" i="4"/>
  <c r="G38" i="4" s="1"/>
  <c r="G45" i="4" s="1"/>
  <c r="G46" i="4" s="1"/>
  <c r="I53" i="4"/>
  <c r="G56" i="4"/>
  <c r="I56" i="4" s="1"/>
  <c r="I29" i="4"/>
  <c r="I48" i="6"/>
  <c r="M6" i="4"/>
  <c r="L38" i="6"/>
  <c r="L39" i="6" s="1"/>
  <c r="M39" i="6" s="1"/>
  <c r="F38" i="4"/>
  <c r="F45" i="4" s="1"/>
  <c r="F46" i="4" s="1"/>
  <c r="G19" i="5"/>
  <c r="M43" i="6"/>
  <c r="I43" i="6"/>
  <c r="I8" i="5"/>
  <c r="K25" i="6"/>
  <c r="E18" i="4"/>
  <c r="E23" i="4" s="1"/>
  <c r="E25" i="4"/>
  <c r="E38" i="4" s="1"/>
  <c r="E45" i="4" s="1"/>
  <c r="E46" i="4" s="1"/>
  <c r="H9" i="4"/>
  <c r="I6" i="4"/>
  <c r="L16" i="4"/>
  <c r="K18" i="4"/>
  <c r="K23" i="4" s="1"/>
  <c r="M24" i="6"/>
  <c r="M9" i="5"/>
  <c r="L8" i="5"/>
  <c r="M8" i="5" s="1"/>
  <c r="M4" i="6"/>
  <c r="K33" i="6"/>
  <c r="M29" i="6"/>
  <c r="D18" i="4"/>
  <c r="D23" i="4" s="1"/>
  <c r="D63" i="4" s="1"/>
  <c r="L29" i="4"/>
  <c r="M29" i="4" s="1"/>
  <c r="L56" i="4"/>
  <c r="H17" i="5"/>
  <c r="I13" i="5"/>
  <c r="M24" i="5"/>
  <c r="L23" i="5"/>
  <c r="M23" i="5" s="1"/>
  <c r="M31" i="6"/>
  <c r="L33" i="6"/>
  <c r="M33" i="6" s="1"/>
  <c r="M21" i="6"/>
  <c r="I29" i="6"/>
  <c r="L53" i="6"/>
  <c r="M53" i="6" s="1"/>
  <c r="M4" i="5"/>
  <c r="L6" i="6"/>
  <c r="M6" i="6" s="1"/>
  <c r="M38" i="6" l="1"/>
  <c r="L14" i="6"/>
  <c r="L18" i="4"/>
  <c r="M16" i="4"/>
  <c r="L25" i="4"/>
  <c r="H19" i="5"/>
  <c r="I19" i="5" s="1"/>
  <c r="I17" i="5"/>
  <c r="L13" i="5"/>
  <c r="H16" i="4"/>
  <c r="I9" i="4"/>
  <c r="L59" i="4"/>
  <c r="M59" i="4" s="1"/>
  <c r="M56" i="4"/>
  <c r="L38" i="4" l="1"/>
  <c r="M25" i="4"/>
  <c r="H25" i="4"/>
  <c r="I16" i="4"/>
  <c r="H18" i="4"/>
  <c r="L17" i="5"/>
  <c r="M13" i="5"/>
  <c r="L23" i="4"/>
  <c r="M23" i="4" s="1"/>
  <c r="M18" i="4"/>
  <c r="M14" i="6"/>
  <c r="L19" i="6"/>
  <c r="H23" i="4" l="1"/>
  <c r="I18" i="4"/>
  <c r="M38" i="4"/>
  <c r="L45" i="4"/>
  <c r="M19" i="6"/>
  <c r="L25" i="6"/>
  <c r="M25" i="6" s="1"/>
  <c r="H38" i="4"/>
  <c r="I25" i="4"/>
  <c r="M17" i="5"/>
  <c r="L19" i="5"/>
  <c r="M19" i="5" s="1"/>
  <c r="L46" i="4" l="1"/>
  <c r="M46" i="4" s="1"/>
  <c r="M45" i="4"/>
  <c r="H63" i="4"/>
  <c r="I63" i="4" s="1"/>
  <c r="I23" i="4"/>
  <c r="H45" i="4"/>
  <c r="I38" i="4"/>
  <c r="H46" i="4" l="1"/>
  <c r="I46" i="4" s="1"/>
  <c r="I45" i="4"/>
</calcChain>
</file>

<file path=xl/sharedStrings.xml><?xml version="1.0" encoding="utf-8"?>
<sst xmlns="http://schemas.openxmlformats.org/spreadsheetml/2006/main" count="366" uniqueCount="114">
  <si>
    <t xml:space="preserve">Consolidated </t>
  </si>
  <si>
    <t>FY</t>
  </si>
  <si>
    <t>Delta</t>
  </si>
  <si>
    <t>Q1</t>
  </si>
  <si>
    <t>Financials</t>
  </si>
  <si>
    <t>18-19</t>
  </si>
  <si>
    <t>19-20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</si>
  <si>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</si>
  <si>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</si>
  <si>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</si>
  <si>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</si>
  <si>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</si>
  <si>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</si>
  <si>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</si>
  <si>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</si>
  <si>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</si>
  <si>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TradeCo-related pro-forma EBITDA adjustment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</si>
  <si>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</si>
  <si>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</si>
  <si>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</si>
  <si>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</si>
  <si>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</si>
  <si>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</si>
  <si>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</si>
  <si>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</si>
  <si>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income related to prior fiscal years</t>
  </si>
  <si>
    <t>Non-recurring fair value changes</t>
  </si>
  <si>
    <t>Operational Earnings</t>
  </si>
  <si>
    <t>Depreciation &amp; Amortization</t>
  </si>
  <si>
    <t>Financial result</t>
  </si>
  <si>
    <t>Net loan interest expense</t>
  </si>
  <si>
    <t>Weighted average loan financing cost (%)</t>
  </si>
  <si>
    <t>Bond interest expense</t>
  </si>
  <si>
    <t>Weighted average bond financing cost (%)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</si>
  <si>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</si>
  <si>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</si>
  <si>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</si>
  <si>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</si>
  <si>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</si>
  <si>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</si>
  <si>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Unrealized (temporary) MtM gains</t>
  </si>
  <si>
    <t>Non-recurring refinancing transactions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</si>
  <si>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</si>
  <si>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</si>
  <si>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</si>
  <si>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</si>
  <si>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</si>
  <si>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</si>
  <si>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</si>
  <si>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</si>
  <si>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</si>
  <si>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</si>
  <si>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</si>
  <si>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</si>
  <si>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</si>
  <si>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</si>
  <si>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</si>
  <si>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</si>
  <si>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Retail</t>
  </si>
  <si>
    <t>Regulated gross profit</t>
  </si>
  <si>
    <t>Liberalised gross profit</t>
  </si>
  <si>
    <t>Customer solutions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</si>
  <si>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</si>
  <si>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</si>
  <si>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</si>
  <si>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</si>
  <si>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</si>
  <si>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</si>
  <si>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</si>
  <si>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</si>
  <si>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</si>
  <si>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</si>
  <si>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</si>
  <si>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</si>
  <si>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</si>
  <si>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</si>
  <si>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</si>
  <si>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</si>
  <si>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</si>
  <si>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</si>
  <si>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</si>
  <si>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</si>
  <si>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</si>
  <si>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</si>
  <si>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</si>
  <si>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</si>
  <si>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</si>
  <si>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</si>
  <si>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</si>
  <si>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</si>
  <si>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</si>
  <si>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</si>
  <si>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VAT received/paid</t>
  </si>
  <si>
    <t>Other (non-cash NWC)</t>
  </si>
  <si>
    <t>Actual allowed Capex</t>
  </si>
  <si>
    <t>VAT paid</t>
  </si>
  <si>
    <t>Unpaid and previous year Capex</t>
  </si>
  <si>
    <t>Cash-effective Capex</t>
  </si>
  <si>
    <t>RAB (Opening Balance)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</si>
  <si>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</si>
  <si>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</si>
  <si>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</si>
  <si>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</si>
  <si>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</si>
  <si>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</si>
  <si>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</si>
  <si>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</si>
  <si>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</si>
  <si>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</si>
  <si>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</si>
  <si>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</si>
  <si>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</si>
  <si>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Network length (km)</t>
  </si>
  <si>
    <t>Network connections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</si>
</sst>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0.0%"/>
    <numFmt numFmtId="166" formatCode="0.000%"/>
    <numFmt numFmtId="167" formatCode="#,##0.0"/>
    <numFmt numFmtId="168" formatCode="#,##0.0000"/>
    <numFmt numFmtId="169" formatCode="_-* #,##0.00\ _₺_-;\-* #,##0.00\ _₺_-;_-* &quot;-&quot;??\ _₺_-;_-@_-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12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/>
    <xf numFmtId="3" fontId="2" fillId="0" borderId="0" xfId="1" applyNumberFormat="1"/>
    <xf numFmtId="3" fontId="2" fillId="0" borderId="0" xfId="1" applyNumberFormat="1" applyFill="1" applyBorder="1" applyAlignment="1">
      <alignment horizontal="right" indent="1"/>
    </xf>
    <xf numFmtId="0" fontId="2" fillId="0" borderId="0" xfId="1" applyFill="1" applyBorder="1"/>
    <xf numFmtId="0" fontId="3" fillId="0" borderId="1" xfId="1" applyFont="1" applyFill="1" applyBorder="1"/>
    <xf numFmtId="0" fontId="3" fillId="0" borderId="2" xfId="1" applyFont="1" applyFill="1" applyBorder="1" applyAlignment="1">
      <alignment horizontal="center"/>
    </xf>
    <xf numFmtId="0" fontId="2" fillId="0" borderId="0" xfId="1" applyFont="1" applyFill="1" applyBorder="1"/>
    <xf numFmtId="0" fontId="3" fillId="0" borderId="3" xfId="1" applyFont="1" applyFill="1" applyBorder="1"/>
    <xf numFmtId="0" fontId="3" fillId="0" borderId="4" xfId="1" applyFont="1" applyFill="1" applyBorder="1" applyAlignment="1">
      <alignment horizontal="center"/>
    </xf>
    <xf numFmtId="16" fontId="3" fillId="0" borderId="4" xfId="1" quotePrefix="1" applyNumberFormat="1" applyFont="1" applyFill="1" applyBorder="1" applyAlignment="1">
      <alignment horizontal="center"/>
    </xf>
    <xf numFmtId="0" fontId="2" fillId="0" borderId="1" xfId="1" applyFont="1" applyFill="1" applyBorder="1"/>
    <xf numFmtId="3" fontId="2" fillId="0" borderId="2" xfId="1" applyNumberFormat="1" applyFont="1" applyFill="1" applyBorder="1" applyAlignment="1">
      <alignment horizontal="right" indent="1"/>
    </xf>
    <xf numFmtId="164" fontId="4" fillId="0" borderId="0" xfId="1" applyNumberFormat="1" applyFont="1"/>
    <xf numFmtId="0" fontId="5" fillId="2" borderId="1" xfId="1" applyFont="1" applyFill="1" applyBorder="1"/>
    <xf numFmtId="3" fontId="5" fillId="2" borderId="2" xfId="1" applyNumberFormat="1" applyFont="1" applyFill="1" applyBorder="1" applyAlignment="1">
      <alignment horizontal="right" indent="1"/>
    </xf>
    <xf numFmtId="0" fontId="6" fillId="0" borderId="0" xfId="1" applyFont="1" applyFill="1" applyBorder="1"/>
    <xf numFmtId="4" fontId="2" fillId="0" borderId="0" xfId="1" applyNumberFormat="1"/>
    <xf numFmtId="3" fontId="2" fillId="0" borderId="2" xfId="1" quotePrefix="1" applyNumberFormat="1" applyFont="1" applyFill="1" applyBorder="1" applyAlignment="1">
      <alignment horizontal="right" indent="1"/>
    </xf>
    <xf numFmtId="0" fontId="2" fillId="0" borderId="1" xfId="1" applyBorder="1"/>
    <xf numFmtId="3" fontId="2" fillId="0" borderId="2" xfId="1" applyNumberFormat="1" applyFill="1" applyBorder="1" applyAlignment="1">
      <alignment horizontal="right" indent="1"/>
    </xf>
    <xf numFmtId="9" fontId="0" fillId="0" borderId="0" xfId="2" applyFont="1"/>
    <xf numFmtId="3" fontId="3" fillId="0" borderId="2" xfId="1" applyNumberFormat="1" applyFont="1" applyFill="1" applyBorder="1" applyAlignment="1">
      <alignment horizontal="right" indent="1"/>
    </xf>
    <xf numFmtId="0" fontId="2" fillId="0" borderId="1" xfId="1" applyFont="1" applyFill="1" applyBorder="1" applyAlignment="1">
      <alignment horizontal="left" indent="1"/>
    </xf>
    <xf numFmtId="165" fontId="0" fillId="0" borderId="2" xfId="2" applyNumberFormat="1" applyFont="1" applyFill="1" applyBorder="1" applyAlignment="1">
      <alignment horizontal="right" indent="1"/>
    </xf>
    <xf numFmtId="166" fontId="4" fillId="0" borderId="0" xfId="2" applyNumberFormat="1" applyFont="1"/>
    <xf numFmtId="4" fontId="7" fillId="0" borderId="2" xfId="1" applyNumberFormat="1" applyFont="1" applyFill="1" applyBorder="1" applyAlignment="1">
      <alignment horizontal="right" indent="1"/>
    </xf>
    <xf numFmtId="4" fontId="2" fillId="0" borderId="2" xfId="1" applyNumberFormat="1" applyFont="1" applyFill="1" applyBorder="1" applyAlignment="1">
      <alignment horizontal="right" indent="1"/>
    </xf>
    <xf numFmtId="9" fontId="0" fillId="0" borderId="2" xfId="2" applyFont="1" applyFill="1" applyBorder="1" applyAlignment="1">
      <alignment horizontal="right" indent="1"/>
    </xf>
    <xf numFmtId="10" fontId="4" fillId="0" borderId="0" xfId="2" applyNumberFormat="1" applyFont="1"/>
    <xf numFmtId="167" fontId="2" fillId="0" borderId="2" xfId="1" applyNumberFormat="1" applyFont="1" applyFill="1" applyBorder="1" applyAlignment="1">
      <alignment horizontal="right" indent="1"/>
    </xf>
    <xf numFmtId="3" fontId="2" fillId="0" borderId="2" xfId="2" applyNumberFormat="1" applyFont="1" applyFill="1" applyBorder="1" applyAlignment="1">
      <alignment horizontal="right" indent="1"/>
    </xf>
    <xf numFmtId="0" fontId="2" fillId="0" borderId="0" xfId="1" applyAlignment="1">
      <alignment horizontal="right" indent="1"/>
    </xf>
    <xf numFmtId="3" fontId="2" fillId="0" borderId="0" xfId="1" applyNumberFormat="1" applyAlignment="1">
      <alignment horizontal="right" indent="1"/>
    </xf>
    <xf numFmtId="3" fontId="2" fillId="0" borderId="2" xfId="1" applyNumberFormat="1" applyBorder="1" applyAlignment="1">
      <alignment horizontal="right" indent="1"/>
    </xf>
    <xf numFmtId="0" fontId="2" fillId="0" borderId="1" xfId="1" applyBorder="1" applyAlignment="1">
      <alignment horizontal="left" indent="1"/>
    </xf>
    <xf numFmtId="167" fontId="5" fillId="2" borderId="2" xfId="1" applyNumberFormat="1" applyFont="1" applyFill="1" applyBorder="1" applyAlignment="1">
      <alignment horizontal="right" indent="1"/>
    </xf>
    <xf numFmtId="167" fontId="3" fillId="0" borderId="2" xfId="1" applyNumberFormat="1" applyFont="1" applyFill="1" applyBorder="1" applyAlignment="1">
      <alignment horizontal="right" indent="1"/>
    </xf>
    <xf numFmtId="167" fontId="2" fillId="0" borderId="0" xfId="1" applyNumberFormat="1"/>
    <xf numFmtId="0" fontId="8" fillId="0" borderId="1" xfId="1" applyFont="1" applyFill="1" applyBorder="1"/>
    <xf numFmtId="0" fontId="8" fillId="0" borderId="2" xfId="1" applyFont="1" applyFill="1" applyBorder="1" applyAlignment="1">
      <alignment horizontal="center"/>
    </xf>
    <xf numFmtId="0" fontId="7" fillId="0" borderId="0" xfId="1" applyFont="1" applyFill="1"/>
    <xf numFmtId="0" fontId="8" fillId="0" borderId="3" xfId="1" applyFont="1" applyFill="1" applyBorder="1"/>
    <xf numFmtId="0" fontId="8" fillId="0" borderId="4" xfId="1" applyFont="1" applyFill="1" applyBorder="1" applyAlignment="1">
      <alignment horizontal="center"/>
    </xf>
    <xf numFmtId="16" fontId="8" fillId="0" borderId="4" xfId="1" quotePrefix="1" applyNumberFormat="1" applyFont="1" applyFill="1" applyBorder="1" applyAlignment="1">
      <alignment horizontal="center"/>
    </xf>
    <xf numFmtId="3" fontId="2" fillId="0" borderId="2" xfId="1" applyNumberFormat="1" applyFill="1" applyBorder="1" applyAlignment="1">
      <alignment horizontal="right"/>
    </xf>
    <xf numFmtId="0" fontId="2" fillId="0" borderId="0" xfId="1" applyAlignment="1">
      <alignment horizontal="right"/>
    </xf>
    <xf numFmtId="3" fontId="2" fillId="0" borderId="2" xfId="1" quotePrefix="1" applyNumberFormat="1" applyFill="1" applyBorder="1" applyAlignment="1">
      <alignment horizontal="right"/>
    </xf>
    <xf numFmtId="3" fontId="5" fillId="2" borderId="2" xfId="1" applyNumberFormat="1" applyFont="1" applyFill="1" applyBorder="1" applyAlignment="1"/>
    <xf numFmtId="0" fontId="2" fillId="0" borderId="0" xfId="1" applyAlignment="1"/>
    <xf numFmtId="3" fontId="2" fillId="0" borderId="2" xfId="1" applyNumberFormat="1" applyFont="1" applyFill="1" applyBorder="1" applyAlignment="1"/>
    <xf numFmtId="3" fontId="2" fillId="0" borderId="2" xfId="1" applyNumberFormat="1" applyFill="1" applyBorder="1" applyAlignment="1"/>
    <xf numFmtId="3" fontId="2" fillId="0" borderId="2" xfId="1" applyNumberFormat="1" applyFont="1" applyFill="1" applyBorder="1" applyAlignment="1">
      <alignment horizontal="right"/>
    </xf>
    <xf numFmtId="167" fontId="2" fillId="0" borderId="2" xfId="1" applyNumberFormat="1" applyFill="1" applyBorder="1" applyAlignment="1">
      <alignment horizontal="right" indent="1"/>
    </xf>
    <xf numFmtId="0" fontId="2" fillId="0" borderId="1" xfId="1" applyBorder="1" applyAlignment="1">
      <alignment horizontal="left" indent="2"/>
    </xf>
    <xf numFmtId="165" fontId="5" fillId="2" borderId="2" xfId="2" applyNumberFormat="1" applyFont="1" applyFill="1" applyBorder="1" applyAlignment="1">
      <alignment horizontal="right" indent="1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right" indent="1"/>
    </xf>
    <xf numFmtId="0" fontId="2" fillId="0" borderId="1" xfId="1" applyBorder="1" applyAlignment="1">
      <alignment horizontal="left"/>
    </xf>
    <xf numFmtId="0" fontId="2" fillId="0" borderId="0" xfId="1" applyFill="1"/>
    <xf numFmtId="0" fontId="2" fillId="0" borderId="1" xfId="1" applyFill="1" applyBorder="1"/>
    <xf numFmtId="0" fontId="2" fillId="0" borderId="0" xfId="1" applyFill="1" applyAlignment="1">
      <alignment horizontal="right" indent="1"/>
    </xf>
    <xf numFmtId="0" fontId="2" fillId="0" borderId="1" xfId="1" applyFill="1" applyBorder="1" applyAlignment="1">
      <alignment horizontal="left" indent="1"/>
    </xf>
    <xf numFmtId="3" fontId="2" fillId="0" borderId="2" xfId="1" quotePrefix="1" applyNumberFormat="1" applyFill="1" applyBorder="1" applyAlignment="1">
      <alignment horizontal="right" indent="1"/>
    </xf>
    <xf numFmtId="0" fontId="2" fillId="0" borderId="1" xfId="1" applyFill="1" applyBorder="1" applyAlignment="1">
      <alignment horizontal="left"/>
    </xf>
    <xf numFmtId="0" fontId="6" fillId="0" borderId="0" xfId="1" applyFont="1" applyFill="1" applyAlignment="1">
      <alignment horizontal="right" indent="1"/>
    </xf>
    <xf numFmtId="3" fontId="3" fillId="0" borderId="2" xfId="1" applyNumberFormat="1" applyFont="1" applyFill="1" applyBorder="1" applyAlignment="1"/>
    <xf numFmtId="168" fontId="2" fillId="0" borderId="0" xfId="1" applyNumberFormat="1"/>
    <xf numFmtId="0" fontId="6" fillId="0" borderId="0" xfId="1" applyFont="1" applyFill="1"/>
    <xf numFmtId="10" fontId="0" fillId="0" borderId="2" xfId="2" applyNumberFormat="1" applyFont="1" applyFill="1" applyBorder="1" applyAlignment="1">
      <alignment horizontal="right" indent="1"/>
    </xf>
    <xf numFmtId="165" fontId="6" fillId="2" borderId="2" xfId="2" applyNumberFormat="1" applyFont="1" applyFill="1" applyBorder="1" applyAlignment="1">
      <alignment horizontal="right" indent="1"/>
    </xf>
    <xf numFmtId="3" fontId="6" fillId="2" borderId="2" xfId="1" applyNumberFormat="1" applyFont="1" applyFill="1" applyBorder="1" applyAlignment="1">
      <alignment horizontal="right" indent="1"/>
    </xf>
    <xf numFmtId="165" fontId="0" fillId="0" borderId="2" xfId="2" applyNumberFormat="1" applyFont="1" applyBorder="1" applyAlignment="1">
      <alignment horizontal="right" indent="1"/>
    </xf>
    <xf numFmtId="167" fontId="2" fillId="0" borderId="0" xfId="1" applyNumberFormat="1" applyFill="1" applyBorder="1" applyAlignment="1">
      <alignment horizontal="right" indent="1"/>
    </xf>
  </cellXfs>
  <cellStyles count="12">
    <cellStyle name="Comma 2" xfId="3"/>
    <cellStyle name="Comma 3" xfId="4"/>
    <cellStyle name="Normal" xfId="0" builtinId="0"/>
    <cellStyle name="Normal 10 2 3" xfId="5"/>
    <cellStyle name="Normal 111 2" xfId="6"/>
    <cellStyle name="Normal 14 4" xfId="7"/>
    <cellStyle name="Normal 2" xfId="1"/>
    <cellStyle name="Normal 2 2" xfId="8"/>
    <cellStyle name="Normal 69" xfId="9"/>
    <cellStyle name="Percent 17" xfId="10"/>
    <cellStyle name="Percent 2" xfId="2"/>
    <cellStyle name="Percent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68"/>
  <sheetViews>
    <sheetView showGridLines="0" tabSelected="1" zoomScaleNormal="100" workbookViewId="0"/>
  </sheetViews>
  <sheetFormatPr defaultColWidth="8.85546875" defaultRowHeight="15" x14ac:dyDescent="0.25"/>
  <cols>
    <col min="1" max="1" width="8.42578125" style="1" customWidth="1"/>
    <col min="2" max="2" width="54.140625" style="1" customWidth="1"/>
    <col min="3" max="9" width="10.5703125" style="1" customWidth="1"/>
    <col min="10" max="10" width="2.85546875" style="4" customWidth="1"/>
    <col min="11" max="14" width="8.85546875" style="1"/>
    <col min="15" max="15" width="9.85546875" style="1" bestFit="1" customWidth="1"/>
    <col min="16" max="16384" width="8.85546875" style="1"/>
  </cols>
  <sheetData>
    <row r="1" spans="2:15" x14ac:dyDescent="0.25">
      <c r="C1" s="2"/>
      <c r="D1" s="2"/>
      <c r="E1" s="2"/>
      <c r="F1" s="3"/>
      <c r="G1" s="3"/>
      <c r="H1" s="3"/>
      <c r="I1" s="3"/>
    </row>
    <row r="2" spans="2:15" x14ac:dyDescent="0.25">
      <c r="B2" s="5" t="s">
        <v>0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2</v>
      </c>
      <c r="J2" s="7"/>
      <c r="K2" s="6" t="s">
        <v>3</v>
      </c>
      <c r="L2" s="6" t="s">
        <v>3</v>
      </c>
      <c r="M2" s="6" t="s">
        <v>2</v>
      </c>
    </row>
    <row r="3" spans="2:15" ht="15.75" thickBot="1" x14ac:dyDescent="0.3">
      <c r="B3" s="8" t="s">
        <v>4</v>
      </c>
      <c r="C3" s="9">
        <v>2014</v>
      </c>
      <c r="D3" s="9">
        <v>2015</v>
      </c>
      <c r="E3" s="9">
        <v>2016</v>
      </c>
      <c r="F3" s="9">
        <v>2017</v>
      </c>
      <c r="G3" s="9">
        <v>2018</v>
      </c>
      <c r="H3" s="9">
        <v>2019</v>
      </c>
      <c r="I3" s="10" t="s">
        <v>5</v>
      </c>
      <c r="J3" s="7"/>
      <c r="K3" s="9">
        <v>2019</v>
      </c>
      <c r="L3" s="9">
        <v>2020</v>
      </c>
      <c r="M3" s="10" t="s">
        <v>6</v>
      </c>
    </row>
    <row r="4" spans="2:15" x14ac:dyDescent="0.25">
      <c r="B4" s="11" t="s">
        <v>7</v>
      </c>
      <c r="C4" s="12">
        <v>8064.4210000000003</v>
      </c>
      <c r="D4" s="12">
        <v>9153.6139999999996</v>
      </c>
      <c r="E4" s="12">
        <v>9103.3799999999992</v>
      </c>
      <c r="F4" s="12">
        <v>12345</v>
      </c>
      <c r="G4" s="12">
        <v>18347</v>
      </c>
      <c r="H4" s="12">
        <v>19453</v>
      </c>
      <c r="I4" s="12">
        <f>H4-G4</f>
        <v>1106</v>
      </c>
      <c r="K4" s="12">
        <v>4484</v>
      </c>
      <c r="L4" s="12">
        <v>5779</v>
      </c>
      <c r="M4" s="12">
        <f>L4-K4</f>
        <v>1295</v>
      </c>
      <c r="O4" s="13"/>
    </row>
    <row r="5" spans="2:15" x14ac:dyDescent="0.25">
      <c r="B5" s="11" t="s">
        <v>8</v>
      </c>
      <c r="C5" s="12">
        <v>-6753.5110000000004</v>
      </c>
      <c r="D5" s="12">
        <v>-7108.12</v>
      </c>
      <c r="E5" s="12">
        <v>-6500.9560000000001</v>
      </c>
      <c r="F5" s="12">
        <v>-8412</v>
      </c>
      <c r="G5" s="12">
        <v>-12380</v>
      </c>
      <c r="H5" s="12">
        <v>-14109</v>
      </c>
      <c r="I5" s="12">
        <f>H5-G5</f>
        <v>-1729</v>
      </c>
      <c r="K5" s="12">
        <v>-3183</v>
      </c>
      <c r="L5" s="12">
        <v>-4215</v>
      </c>
      <c r="M5" s="12">
        <f>L5-K5</f>
        <v>-1032</v>
      </c>
      <c r="O5" s="13"/>
    </row>
    <row r="6" spans="2:15" x14ac:dyDescent="0.25">
      <c r="B6" s="14" t="s">
        <v>9</v>
      </c>
      <c r="C6" s="15">
        <f t="shared" ref="C6:E6" si="0">SUM(C4:C5)</f>
        <v>1310.9099999999999</v>
      </c>
      <c r="D6" s="15">
        <f t="shared" si="0"/>
        <v>2045.4939999999997</v>
      </c>
      <c r="E6" s="15">
        <f t="shared" si="0"/>
        <v>2602.4239999999991</v>
      </c>
      <c r="F6" s="15">
        <v>3932</v>
      </c>
      <c r="G6" s="15">
        <f>SUM(G4:G5)</f>
        <v>5967</v>
      </c>
      <c r="H6" s="15">
        <f>SUM(H4:H5)</f>
        <v>5344</v>
      </c>
      <c r="I6" s="15">
        <f t="shared" ref="I6:I49" si="1">H6-G6</f>
        <v>-623</v>
      </c>
      <c r="J6" s="16"/>
      <c r="K6" s="15">
        <f>SUM(K4:K5)</f>
        <v>1301</v>
      </c>
      <c r="L6" s="15">
        <f>SUM(L4:L5)</f>
        <v>1564</v>
      </c>
      <c r="M6" s="15">
        <f t="shared" ref="M6:M46" si="2">L6-K6</f>
        <v>263</v>
      </c>
      <c r="O6" s="13"/>
    </row>
    <row r="7" spans="2:15" x14ac:dyDescent="0.25">
      <c r="B7" s="11" t="s">
        <v>10</v>
      </c>
      <c r="C7" s="12">
        <v>-967.3</v>
      </c>
      <c r="D7" s="12">
        <v>-1079.79</v>
      </c>
      <c r="E7" s="12">
        <v>-1228</v>
      </c>
      <c r="F7" s="12">
        <v>-1519</v>
      </c>
      <c r="G7" s="12">
        <v>-1849</v>
      </c>
      <c r="H7" s="12">
        <v>-2170</v>
      </c>
      <c r="I7" s="12">
        <f t="shared" si="1"/>
        <v>-321</v>
      </c>
      <c r="K7" s="12">
        <v>-512</v>
      </c>
      <c r="L7" s="12">
        <v>-607</v>
      </c>
      <c r="M7" s="12">
        <f t="shared" si="2"/>
        <v>-95</v>
      </c>
      <c r="O7" s="13"/>
    </row>
    <row r="8" spans="2:15" x14ac:dyDescent="0.25">
      <c r="B8" s="11" t="s">
        <v>11</v>
      </c>
      <c r="C8" s="12">
        <v>-36</v>
      </c>
      <c r="D8" s="12">
        <v>72.599999999999994</v>
      </c>
      <c r="E8" s="12">
        <v>-102</v>
      </c>
      <c r="F8" s="12">
        <v>-173</v>
      </c>
      <c r="G8" s="12">
        <v>-1307</v>
      </c>
      <c r="H8" s="12">
        <v>-110</v>
      </c>
      <c r="I8" s="12">
        <f t="shared" si="1"/>
        <v>1197</v>
      </c>
      <c r="K8" s="12">
        <v>-17</v>
      </c>
      <c r="L8" s="12">
        <v>-125</v>
      </c>
      <c r="M8" s="12">
        <f t="shared" si="2"/>
        <v>-108</v>
      </c>
      <c r="O8" s="13"/>
    </row>
    <row r="9" spans="2:15" x14ac:dyDescent="0.25">
      <c r="B9" s="14" t="s">
        <v>12</v>
      </c>
      <c r="C9" s="15">
        <f>SUM(C6:C8)</f>
        <v>307.6099999999999</v>
      </c>
      <c r="D9" s="15">
        <f t="shared" ref="D9:E9" si="3">SUM(D6:D8)</f>
        <v>1038.3039999999996</v>
      </c>
      <c r="E9" s="15">
        <f t="shared" si="3"/>
        <v>1272.4239999999991</v>
      </c>
      <c r="F9" s="15">
        <v>2241</v>
      </c>
      <c r="G9" s="15">
        <f>SUM(G6:G8)</f>
        <v>2811</v>
      </c>
      <c r="H9" s="15">
        <f>SUM(H6:H8)</f>
        <v>3064</v>
      </c>
      <c r="I9" s="15">
        <f t="shared" si="1"/>
        <v>253</v>
      </c>
      <c r="J9" s="16"/>
      <c r="K9" s="15">
        <f>SUM(K6:K8)</f>
        <v>772</v>
      </c>
      <c r="L9" s="15">
        <f>SUM(L6:L8)</f>
        <v>832</v>
      </c>
      <c r="M9" s="15">
        <f t="shared" si="2"/>
        <v>60</v>
      </c>
      <c r="N9" s="17"/>
      <c r="O9" s="13"/>
    </row>
    <row r="10" spans="2:15" x14ac:dyDescent="0.25">
      <c r="B10" s="11" t="s">
        <v>13</v>
      </c>
      <c r="C10" s="12">
        <v>208.66300000000001</v>
      </c>
      <c r="D10" s="12">
        <v>219.4</v>
      </c>
      <c r="E10" s="12">
        <v>218</v>
      </c>
      <c r="F10" s="12">
        <v>235</v>
      </c>
      <c r="G10" s="12">
        <v>258</v>
      </c>
      <c r="H10" s="12">
        <v>373</v>
      </c>
      <c r="I10" s="12">
        <f t="shared" si="1"/>
        <v>115</v>
      </c>
      <c r="K10" s="12">
        <v>84</v>
      </c>
      <c r="L10" s="12">
        <v>100</v>
      </c>
      <c r="M10" s="12">
        <f t="shared" si="2"/>
        <v>16</v>
      </c>
      <c r="N10" s="17"/>
      <c r="O10" s="13"/>
    </row>
    <row r="11" spans="2:15" x14ac:dyDescent="0.25">
      <c r="B11" s="11" t="s">
        <v>14</v>
      </c>
      <c r="C11" s="18" t="s">
        <v>15</v>
      </c>
      <c r="D11" s="18" t="s">
        <v>15</v>
      </c>
      <c r="E11" s="18" t="s">
        <v>15</v>
      </c>
      <c r="F11" s="18" t="s">
        <v>15</v>
      </c>
      <c r="G11" s="12">
        <v>753</v>
      </c>
      <c r="H11" s="12" t="s">
        <v>15</v>
      </c>
      <c r="I11" s="12">
        <f>-G11</f>
        <v>-753</v>
      </c>
      <c r="K11" s="12" t="s">
        <v>15</v>
      </c>
      <c r="L11" s="12" t="s">
        <v>15</v>
      </c>
      <c r="M11" s="12" t="s">
        <v>15</v>
      </c>
      <c r="N11" s="17"/>
      <c r="O11" s="13"/>
    </row>
    <row r="12" spans="2:15" x14ac:dyDescent="0.25">
      <c r="B12" s="11" t="s">
        <v>16</v>
      </c>
      <c r="C12" s="12">
        <v>16</v>
      </c>
      <c r="D12" s="12">
        <v>-60</v>
      </c>
      <c r="E12" s="12">
        <v>-16</v>
      </c>
      <c r="F12" s="18" t="s">
        <v>15</v>
      </c>
      <c r="G12" s="18" t="s">
        <v>15</v>
      </c>
      <c r="H12" s="18" t="s">
        <v>15</v>
      </c>
      <c r="I12" s="18" t="s">
        <v>15</v>
      </c>
      <c r="K12" s="12" t="s">
        <v>15</v>
      </c>
      <c r="L12" s="12" t="s">
        <v>15</v>
      </c>
      <c r="M12" s="12" t="s">
        <v>15</v>
      </c>
      <c r="N12" s="17"/>
      <c r="O12" s="13"/>
    </row>
    <row r="13" spans="2:15" x14ac:dyDescent="0.25">
      <c r="B13" s="11" t="s">
        <v>17</v>
      </c>
      <c r="C13" s="18" t="s">
        <v>15</v>
      </c>
      <c r="D13" s="18" t="s">
        <v>15</v>
      </c>
      <c r="E13" s="18" t="s">
        <v>15</v>
      </c>
      <c r="F13" s="18" t="s">
        <v>15</v>
      </c>
      <c r="G13" s="18">
        <v>44</v>
      </c>
      <c r="H13" s="18">
        <v>4</v>
      </c>
      <c r="I13" s="18">
        <f t="shared" si="1"/>
        <v>-40</v>
      </c>
      <c r="K13" s="18">
        <v>2</v>
      </c>
      <c r="L13" s="18">
        <v>6</v>
      </c>
      <c r="M13" s="18">
        <f t="shared" si="2"/>
        <v>4</v>
      </c>
      <c r="N13" s="17"/>
      <c r="O13" s="13"/>
    </row>
    <row r="14" spans="2:15" x14ac:dyDescent="0.25">
      <c r="B14" s="11" t="s">
        <v>18</v>
      </c>
      <c r="C14" s="12">
        <v>43</v>
      </c>
      <c r="D14" s="12">
        <v>36</v>
      </c>
      <c r="E14" s="12">
        <v>40</v>
      </c>
      <c r="F14" s="12">
        <v>79</v>
      </c>
      <c r="G14" s="18">
        <v>243</v>
      </c>
      <c r="H14" s="18">
        <v>114</v>
      </c>
      <c r="I14" s="12">
        <f t="shared" si="1"/>
        <v>-129</v>
      </c>
      <c r="K14" s="18">
        <v>-9</v>
      </c>
      <c r="L14" s="18">
        <v>35</v>
      </c>
      <c r="M14" s="18">
        <f t="shared" si="2"/>
        <v>44</v>
      </c>
      <c r="N14" s="17"/>
      <c r="O14" s="13"/>
    </row>
    <row r="15" spans="2:15" x14ac:dyDescent="0.25">
      <c r="B15" s="11" t="s">
        <v>19</v>
      </c>
      <c r="C15" s="12">
        <v>-5</v>
      </c>
      <c r="D15" s="12">
        <v>-2</v>
      </c>
      <c r="E15" s="12">
        <v>-19</v>
      </c>
      <c r="F15" s="12">
        <v>0</v>
      </c>
      <c r="G15" s="18">
        <v>-44</v>
      </c>
      <c r="H15" s="18">
        <v>-186</v>
      </c>
      <c r="I15" s="12">
        <f t="shared" si="1"/>
        <v>-142</v>
      </c>
      <c r="K15" s="18">
        <v>-3</v>
      </c>
      <c r="L15" s="18">
        <v>-10</v>
      </c>
      <c r="M15" s="18">
        <f t="shared" si="2"/>
        <v>-7</v>
      </c>
      <c r="N15" s="17"/>
      <c r="O15" s="13"/>
    </row>
    <row r="16" spans="2:15" x14ac:dyDescent="0.25">
      <c r="B16" s="14" t="s">
        <v>20</v>
      </c>
      <c r="C16" s="15">
        <v>569</v>
      </c>
      <c r="D16" s="15">
        <f>SUM(D9:D15)</f>
        <v>1231.7039999999997</v>
      </c>
      <c r="E16" s="15">
        <f>SUM(E9:E15)</f>
        <v>1495.4239999999991</v>
      </c>
      <c r="F16" s="15">
        <f t="shared" ref="F16:H16" si="4">SUM(F9:F15)</f>
        <v>2555</v>
      </c>
      <c r="G16" s="15">
        <f t="shared" si="4"/>
        <v>4065</v>
      </c>
      <c r="H16" s="15">
        <f t="shared" si="4"/>
        <v>3369</v>
      </c>
      <c r="I16" s="15">
        <f t="shared" si="1"/>
        <v>-696</v>
      </c>
      <c r="J16" s="16"/>
      <c r="K16" s="15">
        <f t="shared" ref="K16:L16" si="5">SUM(K9:K15)</f>
        <v>846</v>
      </c>
      <c r="L16" s="15">
        <f t="shared" si="5"/>
        <v>963</v>
      </c>
      <c r="M16" s="15">
        <f t="shared" si="2"/>
        <v>117</v>
      </c>
      <c r="N16" s="17"/>
      <c r="O16" s="13"/>
    </row>
    <row r="17" spans="2:15" x14ac:dyDescent="0.25">
      <c r="B17" s="19" t="s">
        <v>21</v>
      </c>
      <c r="C17" s="20">
        <v>210</v>
      </c>
      <c r="D17" s="20">
        <v>200</v>
      </c>
      <c r="E17" s="20">
        <v>443</v>
      </c>
      <c r="F17" s="20">
        <v>592</v>
      </c>
      <c r="G17" s="12">
        <v>798</v>
      </c>
      <c r="H17" s="12">
        <v>1058</v>
      </c>
      <c r="I17" s="20">
        <f t="shared" si="1"/>
        <v>260</v>
      </c>
      <c r="K17" s="18">
        <v>280</v>
      </c>
      <c r="L17" s="18">
        <v>336</v>
      </c>
      <c r="M17" s="18">
        <f t="shared" si="2"/>
        <v>56</v>
      </c>
      <c r="O17" s="13"/>
    </row>
    <row r="18" spans="2:15" x14ac:dyDescent="0.25">
      <c r="B18" s="14" t="s">
        <v>22</v>
      </c>
      <c r="C18" s="15">
        <f>SUM(C16:C17)</f>
        <v>779</v>
      </c>
      <c r="D18" s="15">
        <f t="shared" ref="D18:F18" si="6">SUM(D16:D17)</f>
        <v>1431.7039999999997</v>
      </c>
      <c r="E18" s="15">
        <f t="shared" si="6"/>
        <v>1938.4239999999991</v>
      </c>
      <c r="F18" s="15">
        <f t="shared" si="6"/>
        <v>3147</v>
      </c>
      <c r="G18" s="15">
        <f>SUM(G16:G17)+1</f>
        <v>4864</v>
      </c>
      <c r="H18" s="15">
        <f>SUM(H16:H17)</f>
        <v>4427</v>
      </c>
      <c r="I18" s="15">
        <f t="shared" si="1"/>
        <v>-437</v>
      </c>
      <c r="J18" s="16"/>
      <c r="K18" s="15">
        <f>SUM(K16:K17)</f>
        <v>1126</v>
      </c>
      <c r="L18" s="15">
        <f>SUM(L16:L17)</f>
        <v>1299</v>
      </c>
      <c r="M18" s="15">
        <f t="shared" si="2"/>
        <v>173</v>
      </c>
      <c r="O18" s="13"/>
    </row>
    <row r="19" spans="2:15" x14ac:dyDescent="0.25">
      <c r="B19" s="19" t="s">
        <v>23</v>
      </c>
      <c r="C19" s="18" t="s">
        <v>15</v>
      </c>
      <c r="D19" s="20">
        <v>-332</v>
      </c>
      <c r="E19" s="18" t="s">
        <v>15</v>
      </c>
      <c r="F19" s="20">
        <v>-467</v>
      </c>
      <c r="G19" s="12">
        <v>-984</v>
      </c>
      <c r="H19" s="12">
        <v>230</v>
      </c>
      <c r="I19" s="20">
        <f t="shared" si="1"/>
        <v>1214</v>
      </c>
      <c r="K19" s="12" t="s">
        <v>15</v>
      </c>
      <c r="L19" s="12" t="s">
        <v>15</v>
      </c>
      <c r="M19" s="12" t="s">
        <v>15</v>
      </c>
      <c r="O19" s="13"/>
    </row>
    <row r="20" spans="2:15" x14ac:dyDescent="0.25">
      <c r="B20" s="19" t="s">
        <v>24</v>
      </c>
      <c r="C20" s="18" t="s">
        <v>15</v>
      </c>
      <c r="D20" s="18" t="s">
        <v>15</v>
      </c>
      <c r="E20" s="18" t="s">
        <v>15</v>
      </c>
      <c r="F20" s="18" t="s">
        <v>15</v>
      </c>
      <c r="G20" s="12">
        <v>107</v>
      </c>
      <c r="H20" s="18" t="s">
        <v>15</v>
      </c>
      <c r="I20" s="20">
        <f>-G20</f>
        <v>-107</v>
      </c>
      <c r="K20" s="12" t="s">
        <v>15</v>
      </c>
      <c r="L20" s="12" t="s">
        <v>15</v>
      </c>
      <c r="M20" s="12" t="s">
        <v>15</v>
      </c>
      <c r="O20" s="13"/>
    </row>
    <row r="21" spans="2:15" x14ac:dyDescent="0.25">
      <c r="B21" s="19" t="s">
        <v>25</v>
      </c>
      <c r="C21" s="18" t="s">
        <v>15</v>
      </c>
      <c r="D21" s="18" t="s">
        <v>15</v>
      </c>
      <c r="E21" s="18" t="s">
        <v>15</v>
      </c>
      <c r="F21" s="20">
        <v>-115</v>
      </c>
      <c r="G21" s="12">
        <v>-142</v>
      </c>
      <c r="H21" s="12">
        <v>-48</v>
      </c>
      <c r="I21" s="20">
        <f t="shared" si="1"/>
        <v>94</v>
      </c>
      <c r="K21" s="12" t="s">
        <v>15</v>
      </c>
      <c r="L21" s="12" t="s">
        <v>15</v>
      </c>
      <c r="M21" s="12" t="s">
        <v>15</v>
      </c>
      <c r="N21" s="2"/>
      <c r="O21" s="13"/>
    </row>
    <row r="22" spans="2:15" x14ac:dyDescent="0.25">
      <c r="B22" s="19" t="s">
        <v>26</v>
      </c>
      <c r="C22" s="18" t="s">
        <v>15</v>
      </c>
      <c r="D22" s="18" t="s">
        <v>15</v>
      </c>
      <c r="E22" s="18" t="s">
        <v>15</v>
      </c>
      <c r="F22" s="18" t="s">
        <v>15</v>
      </c>
      <c r="G22" s="18" t="s">
        <v>15</v>
      </c>
      <c r="H22" s="18" t="s">
        <v>15</v>
      </c>
      <c r="I22" s="18" t="s">
        <v>15</v>
      </c>
      <c r="K22" s="12" t="s">
        <v>15</v>
      </c>
      <c r="L22" s="12">
        <v>-32</v>
      </c>
      <c r="M22" s="12">
        <f>L22</f>
        <v>-32</v>
      </c>
      <c r="N22" s="2"/>
      <c r="O22" s="13"/>
    </row>
    <row r="23" spans="2:15" x14ac:dyDescent="0.25">
      <c r="B23" s="14" t="s">
        <v>27</v>
      </c>
      <c r="C23" s="15">
        <f t="shared" ref="C23:H23" si="7">SUM(C18:C22)</f>
        <v>779</v>
      </c>
      <c r="D23" s="15">
        <f t="shared" si="7"/>
        <v>1099.7039999999997</v>
      </c>
      <c r="E23" s="15">
        <f t="shared" si="7"/>
        <v>1938.4239999999991</v>
      </c>
      <c r="F23" s="15">
        <f t="shared" si="7"/>
        <v>2565</v>
      </c>
      <c r="G23" s="15">
        <f t="shared" si="7"/>
        <v>3845</v>
      </c>
      <c r="H23" s="15">
        <f t="shared" si="7"/>
        <v>4609</v>
      </c>
      <c r="I23" s="15">
        <f t="shared" si="1"/>
        <v>764</v>
      </c>
      <c r="J23" s="16"/>
      <c r="K23" s="15">
        <f>SUM(K18:K22)</f>
        <v>1126</v>
      </c>
      <c r="L23" s="15">
        <f>SUM(L18:L22)</f>
        <v>1267</v>
      </c>
      <c r="M23" s="15">
        <f t="shared" si="2"/>
        <v>141</v>
      </c>
      <c r="N23" s="21"/>
      <c r="O23" s="13"/>
    </row>
    <row r="24" spans="2:15" x14ac:dyDescent="0.25">
      <c r="B24" s="5"/>
      <c r="C24" s="22"/>
      <c r="D24" s="22"/>
      <c r="E24" s="22"/>
      <c r="F24" s="22"/>
      <c r="G24" s="22"/>
      <c r="H24" s="22"/>
      <c r="I24" s="22"/>
      <c r="K24" s="22"/>
      <c r="L24" s="22"/>
      <c r="M24" s="22"/>
      <c r="N24" s="21"/>
      <c r="O24" s="13"/>
    </row>
    <row r="25" spans="2:15" x14ac:dyDescent="0.25">
      <c r="B25" s="14" t="s">
        <v>20</v>
      </c>
      <c r="C25" s="15">
        <f t="shared" ref="C25:H25" si="8">C16</f>
        <v>569</v>
      </c>
      <c r="D25" s="15">
        <f t="shared" si="8"/>
        <v>1231.7039999999997</v>
      </c>
      <c r="E25" s="15">
        <f t="shared" si="8"/>
        <v>1495.4239999999991</v>
      </c>
      <c r="F25" s="15">
        <f t="shared" si="8"/>
        <v>2555</v>
      </c>
      <c r="G25" s="15">
        <f t="shared" si="8"/>
        <v>4065</v>
      </c>
      <c r="H25" s="15">
        <f t="shared" si="8"/>
        <v>3369</v>
      </c>
      <c r="I25" s="15">
        <f t="shared" si="1"/>
        <v>-696</v>
      </c>
      <c r="J25" s="16"/>
      <c r="K25" s="15">
        <f>K16</f>
        <v>846</v>
      </c>
      <c r="L25" s="15">
        <f>L16</f>
        <v>963</v>
      </c>
      <c r="M25" s="15">
        <f t="shared" si="2"/>
        <v>117</v>
      </c>
      <c r="O25" s="13"/>
    </row>
    <row r="26" spans="2:15" x14ac:dyDescent="0.25">
      <c r="B26" s="11" t="s">
        <v>28</v>
      </c>
      <c r="C26" s="12">
        <f t="shared" ref="C26:H26" si="9">-C10</f>
        <v>-208.66300000000001</v>
      </c>
      <c r="D26" s="12">
        <f t="shared" si="9"/>
        <v>-219.4</v>
      </c>
      <c r="E26" s="12">
        <f t="shared" si="9"/>
        <v>-218</v>
      </c>
      <c r="F26" s="12">
        <f t="shared" si="9"/>
        <v>-235</v>
      </c>
      <c r="G26" s="12">
        <f t="shared" si="9"/>
        <v>-258</v>
      </c>
      <c r="H26" s="12">
        <f t="shared" si="9"/>
        <v>-373</v>
      </c>
      <c r="I26" s="12">
        <f t="shared" si="1"/>
        <v>-115</v>
      </c>
      <c r="K26" s="18">
        <v>-84</v>
      </c>
      <c r="L26" s="18">
        <v>-100</v>
      </c>
      <c r="M26" s="18">
        <f t="shared" si="2"/>
        <v>-16</v>
      </c>
      <c r="O26" s="13"/>
    </row>
    <row r="27" spans="2:15" x14ac:dyDescent="0.25">
      <c r="B27" s="11" t="s">
        <v>14</v>
      </c>
      <c r="C27" s="18" t="s">
        <v>15</v>
      </c>
      <c r="D27" s="18" t="s">
        <v>15</v>
      </c>
      <c r="E27" s="18" t="s">
        <v>15</v>
      </c>
      <c r="F27" s="18" t="s">
        <v>15</v>
      </c>
      <c r="G27" s="12">
        <f>-G11</f>
        <v>-753</v>
      </c>
      <c r="H27" s="18" t="s">
        <v>15</v>
      </c>
      <c r="I27" s="18">
        <f>-G27</f>
        <v>753</v>
      </c>
      <c r="K27" s="18" t="s">
        <v>15</v>
      </c>
      <c r="L27" s="18" t="s">
        <v>15</v>
      </c>
      <c r="M27" s="18" t="s">
        <v>15</v>
      </c>
      <c r="O27" s="13"/>
    </row>
    <row r="28" spans="2:15" x14ac:dyDescent="0.25">
      <c r="B28" s="11" t="s">
        <v>16</v>
      </c>
      <c r="C28" s="12">
        <f>-C12</f>
        <v>-16</v>
      </c>
      <c r="D28" s="12">
        <f>-D12</f>
        <v>60</v>
      </c>
      <c r="E28" s="12">
        <f>-E12</f>
        <v>16</v>
      </c>
      <c r="F28" s="18" t="s">
        <v>15</v>
      </c>
      <c r="G28" s="18" t="s">
        <v>15</v>
      </c>
      <c r="H28" s="18" t="s">
        <v>15</v>
      </c>
      <c r="I28" s="18" t="s">
        <v>15</v>
      </c>
      <c r="K28" s="18" t="s">
        <v>15</v>
      </c>
      <c r="L28" s="18" t="s">
        <v>15</v>
      </c>
      <c r="M28" s="18" t="s">
        <v>15</v>
      </c>
      <c r="O28" s="13"/>
    </row>
    <row r="29" spans="2:15" x14ac:dyDescent="0.25">
      <c r="B29" s="11" t="s">
        <v>29</v>
      </c>
      <c r="C29" s="12">
        <f t="shared" ref="C29:G29" si="10">C30+C32+C34+C36</f>
        <v>-608.46</v>
      </c>
      <c r="D29" s="12">
        <f t="shared" si="10"/>
        <v>-609.69000000000005</v>
      </c>
      <c r="E29" s="12">
        <f t="shared" si="10"/>
        <v>-779.56</v>
      </c>
      <c r="F29" s="12">
        <f t="shared" si="10"/>
        <v>-1036</v>
      </c>
      <c r="G29" s="12">
        <f t="shared" si="10"/>
        <v>-1732</v>
      </c>
      <c r="H29" s="12">
        <f>H30+H32+H34+H36+H35</f>
        <v>-1604</v>
      </c>
      <c r="I29" s="12">
        <f t="shared" si="1"/>
        <v>128</v>
      </c>
      <c r="K29" s="12">
        <f>K30+K32+K34+K36+K35</f>
        <v>-348</v>
      </c>
      <c r="L29" s="12">
        <f>L30+L32+L34+L36+L35</f>
        <v>-431</v>
      </c>
      <c r="M29" s="12">
        <f t="shared" si="2"/>
        <v>-83</v>
      </c>
      <c r="O29" s="13"/>
    </row>
    <row r="30" spans="2:15" x14ac:dyDescent="0.25">
      <c r="B30" s="23" t="s">
        <v>30</v>
      </c>
      <c r="C30" s="12">
        <v>-517.46</v>
      </c>
      <c r="D30" s="12">
        <v>-526.69000000000005</v>
      </c>
      <c r="E30" s="12">
        <v>-725.56</v>
      </c>
      <c r="F30" s="12">
        <v>-863</v>
      </c>
      <c r="G30" s="12">
        <v>-1159</v>
      </c>
      <c r="H30" s="12">
        <v>-1375</v>
      </c>
      <c r="I30" s="12">
        <f t="shared" si="1"/>
        <v>-216</v>
      </c>
      <c r="K30" s="18">
        <v>-314</v>
      </c>
      <c r="L30" s="18">
        <v>-289</v>
      </c>
      <c r="M30" s="18">
        <f t="shared" si="2"/>
        <v>25</v>
      </c>
      <c r="O30" s="13"/>
    </row>
    <row r="31" spans="2:15" x14ac:dyDescent="0.25">
      <c r="B31" s="23" t="s">
        <v>31</v>
      </c>
      <c r="C31" s="12"/>
      <c r="D31" s="24">
        <v>9.7315847766867136E-2</v>
      </c>
      <c r="E31" s="24">
        <v>0.12236587152326026</v>
      </c>
      <c r="F31" s="24">
        <v>0.128</v>
      </c>
      <c r="G31" s="24">
        <v>0.17078241062162658</v>
      </c>
      <c r="H31" s="24">
        <v>0.18125985532402955</v>
      </c>
      <c r="I31" s="24">
        <f t="shared" si="1"/>
        <v>1.0477444702402972E-2</v>
      </c>
      <c r="K31" s="24">
        <v>0.17765358902708969</v>
      </c>
      <c r="L31" s="24">
        <v>0.14856599235618259</v>
      </c>
      <c r="M31" s="24">
        <f t="shared" si="2"/>
        <v>-2.9087596670907101E-2</v>
      </c>
      <c r="O31" s="25"/>
    </row>
    <row r="32" spans="2:15" x14ac:dyDescent="0.25">
      <c r="B32" s="23" t="s">
        <v>32</v>
      </c>
      <c r="C32" s="12">
        <v>-39</v>
      </c>
      <c r="D32" s="12">
        <v>-37</v>
      </c>
      <c r="E32" s="12">
        <v>-24</v>
      </c>
      <c r="F32" s="12">
        <v>-138</v>
      </c>
      <c r="G32" s="12">
        <v>-435</v>
      </c>
      <c r="H32" s="12">
        <v>-212</v>
      </c>
      <c r="I32" s="12">
        <f t="shared" si="1"/>
        <v>223</v>
      </c>
      <c r="K32" s="12">
        <v>-7</v>
      </c>
      <c r="L32" s="12">
        <v>-54</v>
      </c>
      <c r="M32" s="12">
        <f t="shared" si="2"/>
        <v>-47</v>
      </c>
      <c r="O32" s="13"/>
    </row>
    <row r="33" spans="2:15" x14ac:dyDescent="0.25">
      <c r="B33" s="23" t="s">
        <v>33</v>
      </c>
      <c r="C33" s="12"/>
      <c r="D33" s="24">
        <v>0.10271374038139168</v>
      </c>
      <c r="E33" s="24">
        <v>6.7310452411078053E-2</v>
      </c>
      <c r="F33" s="24">
        <v>0.15222580413129241</v>
      </c>
      <c r="G33" s="24">
        <v>0.28209196038237444</v>
      </c>
      <c r="H33" s="24">
        <v>0.12853092515001147</v>
      </c>
      <c r="I33" s="24">
        <f t="shared" si="1"/>
        <v>-0.15356103523236297</v>
      </c>
      <c r="K33" s="24">
        <v>1.5198976889058803E-2</v>
      </c>
      <c r="L33" s="24">
        <v>0.14766600251442299</v>
      </c>
      <c r="M33" s="24">
        <f t="shared" si="2"/>
        <v>0.13246702562536419</v>
      </c>
      <c r="O33" s="25"/>
    </row>
    <row r="34" spans="2:15" x14ac:dyDescent="0.25">
      <c r="B34" s="23" t="s">
        <v>34</v>
      </c>
      <c r="C34" s="12">
        <v>-43</v>
      </c>
      <c r="D34" s="12">
        <v>-36</v>
      </c>
      <c r="E34" s="12">
        <v>-40</v>
      </c>
      <c r="F34" s="12">
        <v>-79</v>
      </c>
      <c r="G34" s="12">
        <v>-243</v>
      </c>
      <c r="H34" s="12">
        <v>-114</v>
      </c>
      <c r="I34" s="12">
        <f t="shared" si="1"/>
        <v>129</v>
      </c>
      <c r="K34" s="12">
        <v>9</v>
      </c>
      <c r="L34" s="12">
        <v>-35</v>
      </c>
      <c r="M34" s="12">
        <f t="shared" si="2"/>
        <v>-44</v>
      </c>
      <c r="O34" s="13"/>
    </row>
    <row r="35" spans="2:15" x14ac:dyDescent="0.25">
      <c r="B35" s="23" t="s">
        <v>35</v>
      </c>
      <c r="C35" s="18" t="s">
        <v>15</v>
      </c>
      <c r="D35" s="18" t="s">
        <v>15</v>
      </c>
      <c r="E35" s="18" t="s">
        <v>15</v>
      </c>
      <c r="F35" s="18" t="s">
        <v>15</v>
      </c>
      <c r="G35" s="18" t="s">
        <v>15</v>
      </c>
      <c r="H35" s="18">
        <v>-36</v>
      </c>
      <c r="I35" s="12">
        <f>H35</f>
        <v>-36</v>
      </c>
      <c r="K35" s="18">
        <v>-9</v>
      </c>
      <c r="L35" s="18">
        <v>-8</v>
      </c>
      <c r="M35" s="18">
        <f t="shared" si="2"/>
        <v>1</v>
      </c>
      <c r="O35" s="13"/>
    </row>
    <row r="36" spans="2:15" x14ac:dyDescent="0.25">
      <c r="B36" s="23" t="s">
        <v>36</v>
      </c>
      <c r="C36" s="12">
        <v>-9</v>
      </c>
      <c r="D36" s="12">
        <v>-10</v>
      </c>
      <c r="E36" s="12">
        <v>10</v>
      </c>
      <c r="F36" s="12">
        <v>44</v>
      </c>
      <c r="G36" s="12">
        <v>105</v>
      </c>
      <c r="H36" s="12">
        <v>133</v>
      </c>
      <c r="I36" s="12">
        <f t="shared" si="1"/>
        <v>28</v>
      </c>
      <c r="K36" s="12">
        <v>-27</v>
      </c>
      <c r="L36" s="12">
        <v>-45</v>
      </c>
      <c r="M36" s="12">
        <f t="shared" si="2"/>
        <v>-18</v>
      </c>
      <c r="O36" s="13"/>
    </row>
    <row r="37" spans="2:15" x14ac:dyDescent="0.25">
      <c r="B37" s="11" t="s">
        <v>37</v>
      </c>
      <c r="C37" s="12">
        <v>-13</v>
      </c>
      <c r="D37" s="12">
        <v>-127</v>
      </c>
      <c r="E37" s="12">
        <v>-137</v>
      </c>
      <c r="F37" s="12">
        <v>-296</v>
      </c>
      <c r="G37" s="12">
        <v>-574</v>
      </c>
      <c r="H37" s="12">
        <v>-358</v>
      </c>
      <c r="I37" s="12">
        <f t="shared" si="1"/>
        <v>216</v>
      </c>
      <c r="K37" s="12">
        <v>-117</v>
      </c>
      <c r="L37" s="12">
        <v>-91</v>
      </c>
      <c r="M37" s="12">
        <f t="shared" si="2"/>
        <v>26</v>
      </c>
      <c r="O37" s="13"/>
    </row>
    <row r="38" spans="2:15" x14ac:dyDescent="0.25">
      <c r="B38" s="14" t="s">
        <v>38</v>
      </c>
      <c r="C38" s="15">
        <f t="shared" ref="C38:H38" si="11">SUM(C25:C29,C37)</f>
        <v>-277.12300000000005</v>
      </c>
      <c r="D38" s="15">
        <f t="shared" si="11"/>
        <v>335.61399999999958</v>
      </c>
      <c r="E38" s="15">
        <f t="shared" si="11"/>
        <v>376.86399999999912</v>
      </c>
      <c r="F38" s="15">
        <f t="shared" si="11"/>
        <v>988</v>
      </c>
      <c r="G38" s="15">
        <f t="shared" si="11"/>
        <v>748</v>
      </c>
      <c r="H38" s="15">
        <f t="shared" si="11"/>
        <v>1034</v>
      </c>
      <c r="I38" s="15">
        <f t="shared" si="1"/>
        <v>286</v>
      </c>
      <c r="J38" s="16"/>
      <c r="K38" s="15">
        <f t="shared" ref="K38:L38" si="12">SUM(K25:K29,K37)</f>
        <v>297</v>
      </c>
      <c r="L38" s="15">
        <f t="shared" si="12"/>
        <v>341</v>
      </c>
      <c r="M38" s="15">
        <f t="shared" si="2"/>
        <v>44</v>
      </c>
      <c r="O38" s="13"/>
    </row>
    <row r="39" spans="2:15" x14ac:dyDescent="0.25">
      <c r="B39" s="19" t="s">
        <v>23</v>
      </c>
      <c r="C39" s="18" t="s">
        <v>15</v>
      </c>
      <c r="D39" s="20">
        <v>-266</v>
      </c>
      <c r="E39" s="18" t="s">
        <v>15</v>
      </c>
      <c r="F39" s="20">
        <v>-373.6</v>
      </c>
      <c r="G39" s="20">
        <v>-768</v>
      </c>
      <c r="H39" s="20">
        <v>179</v>
      </c>
      <c r="I39" s="20">
        <f t="shared" si="1"/>
        <v>947</v>
      </c>
      <c r="K39" s="12" t="s">
        <v>15</v>
      </c>
      <c r="L39" s="12" t="s">
        <v>15</v>
      </c>
      <c r="M39" s="12" t="s">
        <v>15</v>
      </c>
      <c r="O39" s="13"/>
    </row>
    <row r="40" spans="2:15" x14ac:dyDescent="0.25">
      <c r="B40" s="19" t="s">
        <v>24</v>
      </c>
      <c r="C40" s="18" t="s">
        <v>15</v>
      </c>
      <c r="D40" s="18" t="s">
        <v>15</v>
      </c>
      <c r="E40" s="18" t="s">
        <v>15</v>
      </c>
      <c r="F40" s="18" t="s">
        <v>15</v>
      </c>
      <c r="G40" s="20">
        <v>107</v>
      </c>
      <c r="H40" s="18" t="s">
        <v>15</v>
      </c>
      <c r="I40" s="20">
        <f>-G40</f>
        <v>-107</v>
      </c>
      <c r="K40" s="12" t="s">
        <v>15</v>
      </c>
      <c r="L40" s="12" t="s">
        <v>15</v>
      </c>
      <c r="M40" s="12" t="s">
        <v>15</v>
      </c>
      <c r="O40" s="13"/>
    </row>
    <row r="41" spans="2:15" x14ac:dyDescent="0.25">
      <c r="B41" s="19" t="s">
        <v>39</v>
      </c>
      <c r="C41" s="18" t="s">
        <v>15</v>
      </c>
      <c r="D41" s="18" t="s">
        <v>15</v>
      </c>
      <c r="E41" s="18" t="s">
        <v>15</v>
      </c>
      <c r="F41" s="18" t="s">
        <v>15</v>
      </c>
      <c r="G41" s="20">
        <v>753</v>
      </c>
      <c r="H41" s="18" t="s">
        <v>15</v>
      </c>
      <c r="I41" s="20">
        <f>-G41</f>
        <v>-753</v>
      </c>
      <c r="K41" s="12" t="s">
        <v>15</v>
      </c>
      <c r="L41" s="12" t="s">
        <v>15</v>
      </c>
      <c r="M41" s="12" t="s">
        <v>15</v>
      </c>
      <c r="O41" s="13"/>
    </row>
    <row r="42" spans="2:15" x14ac:dyDescent="0.25">
      <c r="B42" s="19" t="s">
        <v>25</v>
      </c>
      <c r="C42" s="18" t="s">
        <v>15</v>
      </c>
      <c r="D42" s="18" t="s">
        <v>15</v>
      </c>
      <c r="E42" s="18" t="s">
        <v>15</v>
      </c>
      <c r="F42" s="20">
        <v>-92</v>
      </c>
      <c r="G42" s="20">
        <v>-110</v>
      </c>
      <c r="H42" s="20">
        <v>-38</v>
      </c>
      <c r="I42" s="20">
        <f t="shared" si="1"/>
        <v>72</v>
      </c>
      <c r="K42" s="12" t="s">
        <v>15</v>
      </c>
      <c r="L42" s="12" t="s">
        <v>15</v>
      </c>
      <c r="M42" s="12" t="s">
        <v>15</v>
      </c>
      <c r="O42" s="13"/>
    </row>
    <row r="43" spans="2:15" x14ac:dyDescent="0.25">
      <c r="B43" s="19" t="s">
        <v>40</v>
      </c>
      <c r="C43" s="18" t="s">
        <v>15</v>
      </c>
      <c r="D43" s="18" t="s">
        <v>15</v>
      </c>
      <c r="E43" s="18" t="s">
        <v>15</v>
      </c>
      <c r="F43" s="18" t="s">
        <v>15</v>
      </c>
      <c r="G43" s="18" t="s">
        <v>15</v>
      </c>
      <c r="H43" s="18" t="s">
        <v>15</v>
      </c>
      <c r="I43" s="18" t="s">
        <v>15</v>
      </c>
      <c r="K43" s="12" t="s">
        <v>15</v>
      </c>
      <c r="L43" s="12">
        <v>-25</v>
      </c>
      <c r="M43" s="12">
        <f>L43</f>
        <v>-25</v>
      </c>
      <c r="O43" s="13"/>
    </row>
    <row r="44" spans="2:15" x14ac:dyDescent="0.25">
      <c r="B44" s="19" t="s">
        <v>41</v>
      </c>
      <c r="C44" s="18" t="s">
        <v>15</v>
      </c>
      <c r="D44" s="18" t="s">
        <v>15</v>
      </c>
      <c r="E44" s="18" t="s">
        <v>15</v>
      </c>
      <c r="F44" s="18" t="s">
        <v>15</v>
      </c>
      <c r="G44" s="18" t="s">
        <v>15</v>
      </c>
      <c r="H44" s="18" t="s">
        <v>15</v>
      </c>
      <c r="I44" s="18" t="s">
        <v>15</v>
      </c>
      <c r="K44" s="18" t="s">
        <v>15</v>
      </c>
      <c r="L44" s="18">
        <v>36</v>
      </c>
      <c r="M44" s="18">
        <f>L44</f>
        <v>36</v>
      </c>
      <c r="O44" s="13"/>
    </row>
    <row r="45" spans="2:15" x14ac:dyDescent="0.25">
      <c r="B45" s="14" t="s">
        <v>42</v>
      </c>
      <c r="C45" s="15">
        <f>SUM(C38:C44)</f>
        <v>-277.12300000000005</v>
      </c>
      <c r="D45" s="15">
        <f t="shared" ref="D45:H45" si="13">SUM(D38:D44)</f>
        <v>69.613999999999578</v>
      </c>
      <c r="E45" s="15">
        <f t="shared" si="13"/>
        <v>376.86399999999912</v>
      </c>
      <c r="F45" s="15">
        <f t="shared" si="13"/>
        <v>522.4</v>
      </c>
      <c r="G45" s="15">
        <f t="shared" si="13"/>
        <v>730</v>
      </c>
      <c r="H45" s="15">
        <f t="shared" si="13"/>
        <v>1175</v>
      </c>
      <c r="I45" s="15">
        <f t="shared" si="1"/>
        <v>445</v>
      </c>
      <c r="J45" s="16"/>
      <c r="K45" s="15">
        <f t="shared" ref="K45:L45" si="14">SUM(K38:K44)</f>
        <v>297</v>
      </c>
      <c r="L45" s="15">
        <f t="shared" si="14"/>
        <v>352</v>
      </c>
      <c r="M45" s="15">
        <f t="shared" si="2"/>
        <v>55</v>
      </c>
      <c r="O45" s="13"/>
    </row>
    <row r="46" spans="2:15" x14ac:dyDescent="0.25">
      <c r="B46" s="11" t="s">
        <v>43</v>
      </c>
      <c r="C46" s="26">
        <f t="shared" ref="C46:F46" si="15">C45*1000000/118106896712*100</f>
        <v>-0.23463744092417899</v>
      </c>
      <c r="D46" s="26">
        <f t="shared" si="15"/>
        <v>5.894151987563534E-2</v>
      </c>
      <c r="E46" s="26">
        <f t="shared" si="15"/>
        <v>0.31908720869956497</v>
      </c>
      <c r="F46" s="26">
        <f t="shared" si="15"/>
        <v>0.442311172796163</v>
      </c>
      <c r="G46" s="27">
        <f>G45*1000000/118106896712*100</f>
        <v>0.61808414268989076</v>
      </c>
      <c r="H46" s="27">
        <f>H45*1000000/118106896712*100</f>
        <v>0.99486146254879682</v>
      </c>
      <c r="I46" s="26">
        <f t="shared" si="1"/>
        <v>0.37677731985890606</v>
      </c>
      <c r="K46" s="27">
        <f>K45*1000000/118106896712*100</f>
        <v>0.25146711010807887</v>
      </c>
      <c r="L46" s="27">
        <f>L45*1000000/118106896712*100</f>
        <v>0.29803509346142681</v>
      </c>
      <c r="M46" s="27">
        <f t="shared" si="2"/>
        <v>4.6567983353347941E-2</v>
      </c>
      <c r="O46" s="13"/>
    </row>
    <row r="47" spans="2:15" x14ac:dyDescent="0.25">
      <c r="B47" s="11" t="s">
        <v>44</v>
      </c>
      <c r="C47" s="28" t="s">
        <v>15</v>
      </c>
      <c r="D47" s="28" t="s">
        <v>15</v>
      </c>
      <c r="E47" s="28" t="s">
        <v>15</v>
      </c>
      <c r="F47" s="28">
        <v>0.68</v>
      </c>
      <c r="G47" s="28">
        <v>0.64740941731074941</v>
      </c>
      <c r="H47" s="28">
        <v>0.60309906382978717</v>
      </c>
      <c r="I47" s="28">
        <f t="shared" si="1"/>
        <v>-4.4310353480962239E-2</v>
      </c>
      <c r="K47" s="28" t="s">
        <v>15</v>
      </c>
      <c r="L47" s="28" t="s">
        <v>15</v>
      </c>
      <c r="M47" s="28" t="s">
        <v>15</v>
      </c>
      <c r="O47" s="29"/>
    </row>
    <row r="48" spans="2:15" x14ac:dyDescent="0.25">
      <c r="B48" s="11" t="s">
        <v>45</v>
      </c>
      <c r="C48" s="28" t="s">
        <v>15</v>
      </c>
      <c r="D48" s="28" t="s">
        <v>15</v>
      </c>
      <c r="E48" s="28" t="s">
        <v>15</v>
      </c>
      <c r="F48" s="12">
        <v>354.23200000000003</v>
      </c>
      <c r="G48" s="12">
        <v>471.60887463684708</v>
      </c>
      <c r="H48" s="12">
        <v>708.64139999999998</v>
      </c>
      <c r="I48" s="12">
        <f t="shared" si="1"/>
        <v>237.0325253631529</v>
      </c>
      <c r="K48" s="12" t="s">
        <v>15</v>
      </c>
      <c r="L48" s="12" t="s">
        <v>15</v>
      </c>
      <c r="M48" s="12" t="s">
        <v>15</v>
      </c>
      <c r="O48" s="13"/>
    </row>
    <row r="49" spans="2:15" x14ac:dyDescent="0.25">
      <c r="B49" s="11" t="s">
        <v>46</v>
      </c>
      <c r="C49" s="28" t="s">
        <v>15</v>
      </c>
      <c r="D49" s="28" t="s">
        <v>15</v>
      </c>
      <c r="E49" s="28" t="s">
        <v>15</v>
      </c>
      <c r="F49" s="27">
        <f>F48*1000000/118106896712*100</f>
        <v>0.29992490689496631</v>
      </c>
      <c r="G49" s="27">
        <f>G48*1000000/118106896712*100</f>
        <v>0.39930680406145175</v>
      </c>
      <c r="H49" s="27">
        <f>H48*1000000/118106896712*100</f>
        <v>0.60000001670351233</v>
      </c>
      <c r="I49" s="27">
        <f t="shared" si="1"/>
        <v>0.20069321264206058</v>
      </c>
      <c r="K49" s="27" t="s">
        <v>15</v>
      </c>
      <c r="L49" s="27" t="s">
        <v>15</v>
      </c>
      <c r="M49" s="27" t="s">
        <v>15</v>
      </c>
      <c r="O49" s="13"/>
    </row>
    <row r="50" spans="2:15" x14ac:dyDescent="0.25">
      <c r="B50" s="11"/>
      <c r="C50" s="30"/>
      <c r="D50" s="30"/>
      <c r="E50" s="30"/>
      <c r="F50" s="27"/>
      <c r="G50" s="27"/>
      <c r="H50" s="27"/>
      <c r="I50" s="27"/>
      <c r="K50" s="27"/>
      <c r="L50" s="27"/>
      <c r="M50" s="27"/>
      <c r="O50" s="13"/>
    </row>
    <row r="51" spans="2:15" x14ac:dyDescent="0.25">
      <c r="B51" s="14" t="s">
        <v>47</v>
      </c>
      <c r="C51" s="15">
        <v>146</v>
      </c>
      <c r="D51" s="15">
        <v>1095</v>
      </c>
      <c r="E51" s="15">
        <v>2004</v>
      </c>
      <c r="F51" s="15">
        <v>1923</v>
      </c>
      <c r="G51" s="15">
        <v>2122</v>
      </c>
      <c r="H51" s="15">
        <v>4168</v>
      </c>
      <c r="I51" s="15">
        <f>H51-G51</f>
        <v>2046</v>
      </c>
      <c r="J51" s="16"/>
      <c r="K51" s="15">
        <v>756</v>
      </c>
      <c r="L51" s="15">
        <v>685</v>
      </c>
      <c r="M51" s="15">
        <f>L51-K51</f>
        <v>-71</v>
      </c>
      <c r="O51" s="13"/>
    </row>
    <row r="52" spans="2:15" x14ac:dyDescent="0.25">
      <c r="B52" s="11" t="s">
        <v>48</v>
      </c>
      <c r="C52" s="12">
        <v>-525</v>
      </c>
      <c r="D52" s="12">
        <v>-1093</v>
      </c>
      <c r="E52" s="12">
        <v>-1560</v>
      </c>
      <c r="F52" s="12">
        <v>-1747</v>
      </c>
      <c r="G52" s="12">
        <v>-1602</v>
      </c>
      <c r="H52" s="12">
        <v>-1621</v>
      </c>
      <c r="I52" s="31">
        <f t="shared" ref="I52:I63" si="16">H52-G52</f>
        <v>-19</v>
      </c>
      <c r="K52" s="12">
        <v>-733</v>
      </c>
      <c r="L52" s="12">
        <v>-700</v>
      </c>
      <c r="M52" s="12">
        <f t="shared" ref="M52:M62" si="17">L52-K52</f>
        <v>33</v>
      </c>
      <c r="O52" s="13"/>
    </row>
    <row r="53" spans="2:15" x14ac:dyDescent="0.25">
      <c r="B53" s="14" t="s">
        <v>49</v>
      </c>
      <c r="C53" s="15">
        <f t="shared" ref="C53:H53" si="18">SUM(C51:C52)</f>
        <v>-379</v>
      </c>
      <c r="D53" s="15">
        <f t="shared" si="18"/>
        <v>2</v>
      </c>
      <c r="E53" s="15">
        <f t="shared" si="18"/>
        <v>444</v>
      </c>
      <c r="F53" s="15">
        <f t="shared" si="18"/>
        <v>176</v>
      </c>
      <c r="G53" s="15">
        <f t="shared" si="18"/>
        <v>520</v>
      </c>
      <c r="H53" s="15">
        <f t="shared" si="18"/>
        <v>2547</v>
      </c>
      <c r="I53" s="15">
        <f t="shared" si="16"/>
        <v>2027</v>
      </c>
      <c r="J53" s="16"/>
      <c r="K53" s="15">
        <f t="shared" ref="K53:L53" si="19">SUM(K51:K52)</f>
        <v>23</v>
      </c>
      <c r="L53" s="15">
        <f t="shared" si="19"/>
        <v>-15</v>
      </c>
      <c r="M53" s="15">
        <f t="shared" si="17"/>
        <v>-38</v>
      </c>
      <c r="O53" s="13"/>
    </row>
    <row r="54" spans="2:15" x14ac:dyDescent="0.25">
      <c r="B54" s="11" t="s">
        <v>50</v>
      </c>
      <c r="C54" s="12">
        <v>-596</v>
      </c>
      <c r="D54" s="12">
        <v>-374.26</v>
      </c>
      <c r="E54" s="12">
        <v>-602</v>
      </c>
      <c r="F54" s="12">
        <v>-886</v>
      </c>
      <c r="G54" s="12">
        <v>-1047</v>
      </c>
      <c r="H54" s="12">
        <v>-1586</v>
      </c>
      <c r="I54" s="31">
        <f t="shared" si="16"/>
        <v>-539</v>
      </c>
      <c r="K54" s="12">
        <v>-412</v>
      </c>
      <c r="L54" s="12">
        <v>-545</v>
      </c>
      <c r="M54" s="12">
        <f t="shared" si="17"/>
        <v>-133</v>
      </c>
      <c r="O54" s="13"/>
    </row>
    <row r="55" spans="2:15" x14ac:dyDescent="0.25">
      <c r="B55" s="11" t="s">
        <v>51</v>
      </c>
      <c r="C55" s="31">
        <v>-48</v>
      </c>
      <c r="D55" s="31">
        <v>-73</v>
      </c>
      <c r="E55" s="31">
        <v>-145</v>
      </c>
      <c r="F55" s="31">
        <v>-65</v>
      </c>
      <c r="G55" s="12">
        <v>-35</v>
      </c>
      <c r="H55" s="12">
        <v>-456</v>
      </c>
      <c r="I55" s="31">
        <f t="shared" si="16"/>
        <v>-421</v>
      </c>
      <c r="K55" s="12">
        <v>-51</v>
      </c>
      <c r="L55" s="12">
        <v>-80</v>
      </c>
      <c r="M55" s="12">
        <f t="shared" si="17"/>
        <v>-29</v>
      </c>
      <c r="O55" s="13"/>
    </row>
    <row r="56" spans="2:15" x14ac:dyDescent="0.25">
      <c r="B56" s="14" t="s">
        <v>52</v>
      </c>
      <c r="C56" s="15">
        <f>SUM(C53:C55)</f>
        <v>-1023</v>
      </c>
      <c r="D56" s="15">
        <f>SUM(D53:D55)</f>
        <v>-445.26</v>
      </c>
      <c r="E56" s="15">
        <f>SUM(E53:E55)</f>
        <v>-303</v>
      </c>
      <c r="F56" s="15">
        <f>SUM(F53:F55)</f>
        <v>-775</v>
      </c>
      <c r="G56" s="15">
        <f t="shared" ref="G56:H56" si="20">SUM(G53:G55)</f>
        <v>-562</v>
      </c>
      <c r="H56" s="15">
        <f t="shared" si="20"/>
        <v>505</v>
      </c>
      <c r="I56" s="15">
        <f t="shared" si="16"/>
        <v>1067</v>
      </c>
      <c r="J56" s="16"/>
      <c r="K56" s="15">
        <f t="shared" ref="K56:L56" si="21">SUM(K53:K55)</f>
        <v>-440</v>
      </c>
      <c r="L56" s="15">
        <f t="shared" si="21"/>
        <v>-640</v>
      </c>
      <c r="M56" s="15">
        <f t="shared" si="17"/>
        <v>-200</v>
      </c>
      <c r="O56" s="13"/>
    </row>
    <row r="57" spans="2:15" x14ac:dyDescent="0.25">
      <c r="B57" s="19"/>
      <c r="C57" s="32"/>
      <c r="D57" s="33"/>
      <c r="E57" s="33"/>
      <c r="F57" s="33"/>
      <c r="G57" s="33"/>
      <c r="H57" s="33"/>
      <c r="I57" s="33"/>
      <c r="K57" s="33"/>
      <c r="L57" s="33"/>
      <c r="M57" s="33"/>
      <c r="O57" s="13"/>
    </row>
    <row r="58" spans="2:15" x14ac:dyDescent="0.25">
      <c r="B58" s="19" t="s">
        <v>53</v>
      </c>
      <c r="C58" s="18" t="s">
        <v>15</v>
      </c>
      <c r="D58" s="33">
        <v>5461</v>
      </c>
      <c r="E58" s="33">
        <v>6083</v>
      </c>
      <c r="F58" s="34">
        <v>6490</v>
      </c>
      <c r="G58" s="34">
        <v>7303</v>
      </c>
      <c r="H58" s="34">
        <v>8702</v>
      </c>
      <c r="I58" s="34">
        <f t="shared" si="16"/>
        <v>1399</v>
      </c>
      <c r="K58" s="34">
        <v>8702</v>
      </c>
      <c r="L58" s="34">
        <f>H62</f>
        <v>8846.7929999999997</v>
      </c>
      <c r="M58" s="34">
        <f t="shared" si="17"/>
        <v>144.79299999999967</v>
      </c>
      <c r="O58" s="13"/>
    </row>
    <row r="59" spans="2:15" x14ac:dyDescent="0.25">
      <c r="B59" s="35" t="s">
        <v>52</v>
      </c>
      <c r="C59" s="18" t="s">
        <v>15</v>
      </c>
      <c r="D59" s="34">
        <v>445.26</v>
      </c>
      <c r="E59" s="34">
        <v>303</v>
      </c>
      <c r="F59" s="34">
        <v>775</v>
      </c>
      <c r="G59" s="34">
        <v>562</v>
      </c>
      <c r="H59" s="34">
        <v>-505</v>
      </c>
      <c r="I59" s="34">
        <f t="shared" si="16"/>
        <v>-1067</v>
      </c>
      <c r="K59" s="34">
        <v>440</v>
      </c>
      <c r="L59" s="34">
        <f>-L56</f>
        <v>640</v>
      </c>
      <c r="M59" s="34">
        <f t="shared" si="17"/>
        <v>200</v>
      </c>
      <c r="O59" s="13"/>
    </row>
    <row r="60" spans="2:15" x14ac:dyDescent="0.25">
      <c r="B60" s="35" t="s">
        <v>54</v>
      </c>
      <c r="C60" s="18" t="s">
        <v>15</v>
      </c>
      <c r="D60" s="18" t="s">
        <v>15</v>
      </c>
      <c r="E60" s="18" t="s">
        <v>15</v>
      </c>
      <c r="F60" s="18" t="s">
        <v>15</v>
      </c>
      <c r="G60" s="34">
        <v>354</v>
      </c>
      <c r="H60" s="34">
        <v>471.60887463684708</v>
      </c>
      <c r="I60" s="34">
        <f t="shared" si="16"/>
        <v>117.60887463684708</v>
      </c>
      <c r="K60" s="18" t="s">
        <v>15</v>
      </c>
      <c r="L60" s="18" t="s">
        <v>15</v>
      </c>
      <c r="M60" s="18" t="s">
        <v>15</v>
      </c>
      <c r="O60" s="13"/>
    </row>
    <row r="61" spans="2:15" x14ac:dyDescent="0.25">
      <c r="B61" s="35" t="s">
        <v>55</v>
      </c>
      <c r="C61" s="18" t="s">
        <v>15</v>
      </c>
      <c r="D61" s="34">
        <v>176.74</v>
      </c>
      <c r="E61" s="34">
        <v>107</v>
      </c>
      <c r="F61" s="34">
        <v>38</v>
      </c>
      <c r="G61" s="34">
        <v>483</v>
      </c>
      <c r="H61" s="34">
        <v>178.18412536315191</v>
      </c>
      <c r="I61" s="34">
        <f t="shared" si="16"/>
        <v>-304.81587463684809</v>
      </c>
      <c r="K61" s="34">
        <v>-84</v>
      </c>
      <c r="L61" s="34">
        <v>-275.79299999999967</v>
      </c>
      <c r="M61" s="34">
        <f t="shared" si="17"/>
        <v>-191.79299999999967</v>
      </c>
      <c r="O61" s="13"/>
    </row>
    <row r="62" spans="2:15" x14ac:dyDescent="0.25">
      <c r="B62" s="19" t="s">
        <v>56</v>
      </c>
      <c r="C62" s="34">
        <v>5461</v>
      </c>
      <c r="D62" s="34">
        <v>6083</v>
      </c>
      <c r="E62" s="34">
        <v>6493</v>
      </c>
      <c r="F62" s="34">
        <v>7303</v>
      </c>
      <c r="G62" s="34">
        <v>8702</v>
      </c>
      <c r="H62" s="34">
        <v>8846.7929999999997</v>
      </c>
      <c r="I62" s="34">
        <f t="shared" si="16"/>
        <v>144.79299999999967</v>
      </c>
      <c r="K62" s="34">
        <v>9058</v>
      </c>
      <c r="L62" s="34">
        <v>9211</v>
      </c>
      <c r="M62" s="34">
        <f t="shared" si="17"/>
        <v>153</v>
      </c>
      <c r="O62" s="13"/>
    </row>
    <row r="63" spans="2:15" x14ac:dyDescent="0.25">
      <c r="B63" s="14" t="s">
        <v>57</v>
      </c>
      <c r="C63" s="36">
        <f>ROUND(C62/C23,1)</f>
        <v>7</v>
      </c>
      <c r="D63" s="36">
        <f>ROUND(D62/D23,1)</f>
        <v>5.5</v>
      </c>
      <c r="E63" s="36">
        <v>3.4</v>
      </c>
      <c r="F63" s="36">
        <f>ROUND(F62/F23,1)</f>
        <v>2.8</v>
      </c>
      <c r="G63" s="36">
        <f>ROUND(G62/G23,1)</f>
        <v>2.2999999999999998</v>
      </c>
      <c r="H63" s="36">
        <f>ROUND(H62/H23,1)</f>
        <v>1.9</v>
      </c>
      <c r="I63" s="36">
        <f t="shared" si="16"/>
        <v>-0.39999999999999991</v>
      </c>
      <c r="J63" s="16"/>
      <c r="K63" s="36" t="s">
        <v>15</v>
      </c>
      <c r="L63" s="36" t="s">
        <v>15</v>
      </c>
      <c r="M63" s="36" t="s">
        <v>15</v>
      </c>
      <c r="O63" s="13"/>
    </row>
    <row r="64" spans="2:15" x14ac:dyDescent="0.25">
      <c r="B64" s="5"/>
      <c r="C64" s="37"/>
      <c r="D64" s="37"/>
      <c r="E64" s="37"/>
      <c r="F64" s="37"/>
      <c r="G64" s="37"/>
      <c r="H64" s="37"/>
      <c r="I64" s="37"/>
    </row>
    <row r="65" spans="3:9" x14ac:dyDescent="0.25">
      <c r="C65" s="2"/>
      <c r="E65" s="2"/>
      <c r="F65" s="2"/>
      <c r="G65" s="2"/>
      <c r="H65" s="2"/>
      <c r="I65" s="2"/>
    </row>
    <row r="66" spans="3:9" x14ac:dyDescent="0.25">
      <c r="C66" s="2"/>
      <c r="E66" s="2"/>
      <c r="F66" s="2"/>
      <c r="G66" s="2"/>
      <c r="H66" s="2"/>
      <c r="I66" s="2"/>
    </row>
    <row r="67" spans="3:9" x14ac:dyDescent="0.25">
      <c r="C67" s="2"/>
      <c r="E67" s="38"/>
      <c r="F67" s="38"/>
      <c r="G67" s="2"/>
      <c r="H67" s="2"/>
      <c r="I67" s="2"/>
    </row>
    <row r="68" spans="3:9" x14ac:dyDescent="0.25">
      <c r="G68" s="2"/>
      <c r="H68" s="2"/>
    </row>
  </sheetData>
  <pageMargins left="0.7" right="0.7" top="0.75" bottom="0.75" header="0.3" footer="0.3"/>
  <pageSetup paperSize="9" scale="52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35"/>
  <sheetViews>
    <sheetView showGridLines="0" zoomScaleNormal="100" workbookViewId="0"/>
  </sheetViews>
  <sheetFormatPr defaultColWidth="8.85546875" defaultRowHeight="15" x14ac:dyDescent="0.25"/>
  <cols>
    <col min="1" max="1" width="8.42578125" style="1" customWidth="1"/>
    <col min="2" max="2" width="54.140625" style="1" customWidth="1"/>
    <col min="3" max="9" width="10.5703125" style="1" customWidth="1"/>
    <col min="10" max="10" width="1.5703125" style="1" customWidth="1"/>
    <col min="11" max="13" width="10.5703125" style="1" customWidth="1"/>
    <col min="14" max="16384" width="8.85546875" style="1"/>
  </cols>
  <sheetData>
    <row r="1" spans="2:14" x14ac:dyDescent="0.25">
      <c r="C1" s="2"/>
      <c r="D1" s="2"/>
      <c r="E1" s="2"/>
      <c r="F1" s="3"/>
      <c r="G1" s="3"/>
      <c r="H1" s="3"/>
      <c r="I1" s="3"/>
    </row>
    <row r="2" spans="2:14" x14ac:dyDescent="0.25">
      <c r="B2" s="39" t="s">
        <v>58</v>
      </c>
      <c r="C2" s="40" t="s">
        <v>1</v>
      </c>
      <c r="D2" s="40" t="s">
        <v>1</v>
      </c>
      <c r="E2" s="40" t="s">
        <v>1</v>
      </c>
      <c r="F2" s="40" t="s">
        <v>1</v>
      </c>
      <c r="G2" s="40" t="s">
        <v>1</v>
      </c>
      <c r="H2" s="40" t="s">
        <v>1</v>
      </c>
      <c r="I2" s="40" t="s">
        <v>2</v>
      </c>
      <c r="J2" s="41"/>
      <c r="K2" s="6" t="s">
        <v>3</v>
      </c>
      <c r="L2" s="6" t="s">
        <v>3</v>
      </c>
      <c r="M2" s="6" t="s">
        <v>2</v>
      </c>
    </row>
    <row r="3" spans="2:14" ht="15.75" thickBot="1" x14ac:dyDescent="0.3">
      <c r="B3" s="42" t="s">
        <v>4</v>
      </c>
      <c r="C3" s="43">
        <v>2014</v>
      </c>
      <c r="D3" s="43">
        <v>2015</v>
      </c>
      <c r="E3" s="43">
        <v>2016</v>
      </c>
      <c r="F3" s="43">
        <v>2017</v>
      </c>
      <c r="G3" s="43">
        <v>2018</v>
      </c>
      <c r="H3" s="43">
        <v>2019</v>
      </c>
      <c r="I3" s="44" t="s">
        <v>5</v>
      </c>
      <c r="J3" s="41"/>
      <c r="K3" s="9">
        <v>2019</v>
      </c>
      <c r="L3" s="9">
        <v>2020</v>
      </c>
      <c r="M3" s="10" t="s">
        <v>6</v>
      </c>
    </row>
    <row r="4" spans="2:14" x14ac:dyDescent="0.25">
      <c r="B4" s="19" t="s">
        <v>59</v>
      </c>
      <c r="C4" s="45">
        <v>299.22800000000018</v>
      </c>
      <c r="D4" s="45">
        <v>311.61800000000056</v>
      </c>
      <c r="E4" s="45">
        <v>312.18900000000048</v>
      </c>
      <c r="F4" s="45">
        <v>334.85956230004615</v>
      </c>
      <c r="G4" s="45">
        <v>621</v>
      </c>
      <c r="H4" s="45">
        <v>657</v>
      </c>
      <c r="I4" s="45">
        <f>H4-G4</f>
        <v>36</v>
      </c>
      <c r="J4" s="46"/>
      <c r="K4" s="45">
        <v>174</v>
      </c>
      <c r="L4" s="45">
        <v>182</v>
      </c>
      <c r="M4" s="45">
        <f>L4-K4</f>
        <v>8</v>
      </c>
      <c r="N4" s="20"/>
    </row>
    <row r="5" spans="2:14" x14ac:dyDescent="0.25">
      <c r="B5" s="19" t="s">
        <v>60</v>
      </c>
      <c r="C5" s="45">
        <v>22.606147221013639</v>
      </c>
      <c r="D5" s="45">
        <v>72.397000000000673</v>
      </c>
      <c r="E5" s="45">
        <v>144.58423525436825</v>
      </c>
      <c r="F5" s="45">
        <v>73.956999999999894</v>
      </c>
      <c r="G5" s="45">
        <v>46</v>
      </c>
      <c r="H5" s="45">
        <v>97</v>
      </c>
      <c r="I5" s="45">
        <f t="shared" ref="I5:I19" si="0">H5-G5</f>
        <v>51</v>
      </c>
      <c r="J5" s="46"/>
      <c r="K5" s="45">
        <v>10</v>
      </c>
      <c r="L5" s="45">
        <v>102</v>
      </c>
      <c r="M5" s="45">
        <f t="shared" ref="M5:M19" si="1">L5-K5</f>
        <v>92</v>
      </c>
      <c r="N5" s="20"/>
    </row>
    <row r="6" spans="2:14" x14ac:dyDescent="0.25">
      <c r="B6" s="19" t="s">
        <v>61</v>
      </c>
      <c r="C6" s="47" t="s">
        <v>15</v>
      </c>
      <c r="D6" s="47" t="s">
        <v>15</v>
      </c>
      <c r="E6" s="47" t="s">
        <v>15</v>
      </c>
      <c r="F6" s="47" t="s">
        <v>15</v>
      </c>
      <c r="G6" s="45">
        <v>11</v>
      </c>
      <c r="H6" s="45">
        <v>19</v>
      </c>
      <c r="I6" s="47">
        <f t="shared" si="0"/>
        <v>8</v>
      </c>
      <c r="J6" s="46"/>
      <c r="K6" s="45">
        <v>3</v>
      </c>
      <c r="L6" s="45">
        <v>5</v>
      </c>
      <c r="M6" s="47">
        <f t="shared" si="1"/>
        <v>2</v>
      </c>
      <c r="N6" s="20"/>
    </row>
    <row r="7" spans="2:14" x14ac:dyDescent="0.25">
      <c r="B7" s="19" t="s">
        <v>62</v>
      </c>
      <c r="C7" s="45">
        <v>-173.78114722101355</v>
      </c>
      <c r="D7" s="45">
        <v>-223.7378191757397</v>
      </c>
      <c r="E7" s="45">
        <v>-230.84508382045973</v>
      </c>
      <c r="F7" s="45">
        <v>-246.28291100266162</v>
      </c>
      <c r="G7" s="45">
        <v>-323</v>
      </c>
      <c r="H7" s="45">
        <v>-325</v>
      </c>
      <c r="I7" s="45">
        <f t="shared" si="0"/>
        <v>-2</v>
      </c>
      <c r="J7" s="46"/>
      <c r="K7" s="45">
        <v>-74</v>
      </c>
      <c r="L7" s="45">
        <v>-96</v>
      </c>
      <c r="M7" s="45">
        <f t="shared" si="1"/>
        <v>-22</v>
      </c>
      <c r="N7" s="20"/>
    </row>
    <row r="8" spans="2:14" x14ac:dyDescent="0.25">
      <c r="B8" s="19" t="s">
        <v>63</v>
      </c>
      <c r="C8" s="45">
        <f t="shared" ref="C8:D8" si="2">SUM(C9:C12)</f>
        <v>-2.8030000000000133</v>
      </c>
      <c r="D8" s="45">
        <f t="shared" si="2"/>
        <v>119.44387599999999</v>
      </c>
      <c r="E8" s="45">
        <f>SUM(E9:E12)</f>
        <v>63.993000000000002</v>
      </c>
      <c r="F8" s="45">
        <f>SUM(F9:F12)</f>
        <v>84.246451050158001</v>
      </c>
      <c r="G8" s="45">
        <f>SUM(G9:G12)</f>
        <v>35</v>
      </c>
      <c r="H8" s="45">
        <f>SUM(H9:H12)</f>
        <v>111</v>
      </c>
      <c r="I8" s="45">
        <f t="shared" si="0"/>
        <v>76</v>
      </c>
      <c r="J8" s="46"/>
      <c r="K8" s="45">
        <f>SUM(K9:K12)</f>
        <v>29</v>
      </c>
      <c r="L8" s="45">
        <f>SUM(L9:L12)</f>
        <v>-5</v>
      </c>
      <c r="M8" s="45">
        <f t="shared" si="1"/>
        <v>-34</v>
      </c>
      <c r="N8" s="20"/>
    </row>
    <row r="9" spans="2:14" x14ac:dyDescent="0.25">
      <c r="B9" s="35" t="s">
        <v>64</v>
      </c>
      <c r="C9" s="45">
        <v>-165.72300000000001</v>
      </c>
      <c r="D9" s="45">
        <v>-131.27500000000001</v>
      </c>
      <c r="E9" s="45">
        <v>-86.338178999999997</v>
      </c>
      <c r="F9" s="45">
        <v>-75.184078999999997</v>
      </c>
      <c r="G9" s="45">
        <v>-84</v>
      </c>
      <c r="H9" s="45">
        <v>-63</v>
      </c>
      <c r="I9" s="45">
        <f t="shared" si="0"/>
        <v>21</v>
      </c>
      <c r="J9" s="46"/>
      <c r="K9" s="45">
        <v>-8</v>
      </c>
      <c r="L9" s="45">
        <v>-33</v>
      </c>
      <c r="M9" s="45">
        <f t="shared" si="1"/>
        <v>-25</v>
      </c>
      <c r="N9" s="20"/>
    </row>
    <row r="10" spans="2:14" x14ac:dyDescent="0.25">
      <c r="B10" s="35" t="s">
        <v>65</v>
      </c>
      <c r="C10" s="45">
        <v>79.484999999999999</v>
      </c>
      <c r="D10" s="45">
        <v>86.367000000000004</v>
      </c>
      <c r="E10" s="45">
        <v>66.784000000000006</v>
      </c>
      <c r="F10" s="45">
        <v>70.993078999999994</v>
      </c>
      <c r="G10" s="45">
        <v>84</v>
      </c>
      <c r="H10" s="45">
        <v>144</v>
      </c>
      <c r="I10" s="45">
        <f t="shared" si="0"/>
        <v>60</v>
      </c>
      <c r="J10" s="46"/>
      <c r="K10" s="45">
        <v>30</v>
      </c>
      <c r="L10" s="45">
        <v>31</v>
      </c>
      <c r="M10" s="45">
        <f t="shared" si="1"/>
        <v>1</v>
      </c>
      <c r="N10" s="20"/>
    </row>
    <row r="11" spans="2:14" x14ac:dyDescent="0.25">
      <c r="B11" s="35" t="s">
        <v>66</v>
      </c>
      <c r="C11" s="45">
        <v>98</v>
      </c>
      <c r="D11" s="45">
        <v>156</v>
      </c>
      <c r="E11" s="45">
        <v>90</v>
      </c>
      <c r="F11" s="45">
        <v>93</v>
      </c>
      <c r="G11" s="45">
        <v>58</v>
      </c>
      <c r="H11" s="45">
        <v>39</v>
      </c>
      <c r="I11" s="45">
        <f t="shared" si="0"/>
        <v>-19</v>
      </c>
      <c r="J11" s="46"/>
      <c r="K11" s="45">
        <v>8</v>
      </c>
      <c r="L11" s="45">
        <v>6</v>
      </c>
      <c r="M11" s="45">
        <f t="shared" si="1"/>
        <v>-2</v>
      </c>
      <c r="N11" s="20"/>
    </row>
    <row r="12" spans="2:14" x14ac:dyDescent="0.25">
      <c r="B12" s="35" t="s">
        <v>36</v>
      </c>
      <c r="C12" s="45">
        <v>-14.565</v>
      </c>
      <c r="D12" s="45">
        <v>8.3518759999999972</v>
      </c>
      <c r="E12" s="45">
        <v>-6.4528210000000072</v>
      </c>
      <c r="F12" s="45">
        <v>-4.5625489498420002</v>
      </c>
      <c r="G12" s="45">
        <v>-23</v>
      </c>
      <c r="H12" s="45">
        <v>-9</v>
      </c>
      <c r="I12" s="45">
        <f t="shared" si="0"/>
        <v>14</v>
      </c>
      <c r="J12" s="46"/>
      <c r="K12" s="45">
        <v>-1</v>
      </c>
      <c r="L12" s="45">
        <v>-9</v>
      </c>
      <c r="M12" s="45">
        <f t="shared" si="1"/>
        <v>-8</v>
      </c>
      <c r="N12" s="20"/>
    </row>
    <row r="13" spans="2:14" x14ac:dyDescent="0.25">
      <c r="B13" s="14" t="s">
        <v>27</v>
      </c>
      <c r="C13" s="48">
        <f t="shared" ref="C13:H13" si="3">SUM(C4:C8)</f>
        <v>145.25000000000026</v>
      </c>
      <c r="D13" s="48">
        <f t="shared" si="3"/>
        <v>279.7210568242615</v>
      </c>
      <c r="E13" s="48">
        <f t="shared" si="3"/>
        <v>289.92115143390902</v>
      </c>
      <c r="F13" s="48">
        <f t="shared" si="3"/>
        <v>246.78010234754242</v>
      </c>
      <c r="G13" s="48">
        <f t="shared" si="3"/>
        <v>390</v>
      </c>
      <c r="H13" s="48">
        <f t="shared" si="3"/>
        <v>559</v>
      </c>
      <c r="I13" s="48">
        <f t="shared" si="0"/>
        <v>169</v>
      </c>
      <c r="J13" s="49"/>
      <c r="K13" s="48">
        <f t="shared" ref="K13:L13" si="4">SUM(K4:K8)</f>
        <v>142</v>
      </c>
      <c r="L13" s="48">
        <f t="shared" si="4"/>
        <v>188</v>
      </c>
      <c r="M13" s="48">
        <f t="shared" si="1"/>
        <v>46</v>
      </c>
      <c r="N13" s="20"/>
    </row>
    <row r="14" spans="2:14" x14ac:dyDescent="0.25">
      <c r="B14" s="11" t="s">
        <v>67</v>
      </c>
      <c r="C14" s="50">
        <v>-94.125463529883277</v>
      </c>
      <c r="D14" s="50">
        <v>84.147117730128457</v>
      </c>
      <c r="E14" s="50">
        <v>-101.23108797954657</v>
      </c>
      <c r="F14" s="51">
        <v>14</v>
      </c>
      <c r="G14" s="51">
        <v>-454</v>
      </c>
      <c r="H14" s="51">
        <v>811</v>
      </c>
      <c r="I14" s="51">
        <f t="shared" si="0"/>
        <v>1265</v>
      </c>
      <c r="J14" s="49"/>
      <c r="K14" s="45">
        <v>498</v>
      </c>
      <c r="L14" s="45">
        <v>-51</v>
      </c>
      <c r="M14" s="51">
        <f t="shared" si="1"/>
        <v>-549</v>
      </c>
      <c r="N14" s="20"/>
    </row>
    <row r="15" spans="2:14" x14ac:dyDescent="0.25">
      <c r="B15" s="11" t="s">
        <v>68</v>
      </c>
      <c r="C15" s="50">
        <v>50.718258292059382</v>
      </c>
      <c r="D15" s="50">
        <v>62.977060449999662</v>
      </c>
      <c r="E15" s="50">
        <v>75.537088250000323</v>
      </c>
      <c r="F15" s="51">
        <v>140.46049025315006</v>
      </c>
      <c r="G15" s="51">
        <v>246</v>
      </c>
      <c r="H15" s="51">
        <v>64</v>
      </c>
      <c r="I15" s="51">
        <f t="shared" si="0"/>
        <v>-182</v>
      </c>
      <c r="J15" s="49"/>
      <c r="K15" s="45">
        <v>31</v>
      </c>
      <c r="L15" s="45">
        <v>-37</v>
      </c>
      <c r="M15" s="51">
        <f t="shared" si="1"/>
        <v>-68</v>
      </c>
      <c r="N15" s="20"/>
    </row>
    <row r="16" spans="2:14" x14ac:dyDescent="0.25">
      <c r="B16" s="11" t="s">
        <v>69</v>
      </c>
      <c r="C16" s="50">
        <v>-8.2237827219789352</v>
      </c>
      <c r="D16" s="50">
        <v>39.088979237840363</v>
      </c>
      <c r="E16" s="50">
        <v>93.439336224535054</v>
      </c>
      <c r="F16" s="51">
        <v>-72.272592600692462</v>
      </c>
      <c r="G16" s="51">
        <v>-317</v>
      </c>
      <c r="H16" s="51">
        <v>342</v>
      </c>
      <c r="I16" s="51">
        <f t="shared" si="0"/>
        <v>659</v>
      </c>
      <c r="J16" s="49"/>
      <c r="K16" s="45">
        <v>-75</v>
      </c>
      <c r="L16" s="45">
        <v>4</v>
      </c>
      <c r="M16" s="51">
        <f t="shared" si="1"/>
        <v>79</v>
      </c>
      <c r="N16" s="20"/>
    </row>
    <row r="17" spans="2:14" x14ac:dyDescent="0.25">
      <c r="B17" s="14" t="s">
        <v>47</v>
      </c>
      <c r="C17" s="48">
        <f t="shared" ref="C17:H17" si="5">SUM(C13:C16)</f>
        <v>93.619012040197433</v>
      </c>
      <c r="D17" s="48">
        <f t="shared" si="5"/>
        <v>465.93421424222998</v>
      </c>
      <c r="E17" s="48">
        <f t="shared" si="5"/>
        <v>357.66648792889782</v>
      </c>
      <c r="F17" s="48">
        <f t="shared" si="5"/>
        <v>328.96800000000002</v>
      </c>
      <c r="G17" s="48">
        <f t="shared" si="5"/>
        <v>-135</v>
      </c>
      <c r="H17" s="48">
        <f t="shared" si="5"/>
        <v>1776</v>
      </c>
      <c r="I17" s="48">
        <f t="shared" si="0"/>
        <v>1911</v>
      </c>
      <c r="J17" s="49"/>
      <c r="K17" s="48">
        <f t="shared" ref="K17:L17" si="6">SUM(K13:K16)</f>
        <v>596</v>
      </c>
      <c r="L17" s="48">
        <f t="shared" si="6"/>
        <v>104</v>
      </c>
      <c r="M17" s="48">
        <f t="shared" si="1"/>
        <v>-492</v>
      </c>
      <c r="N17" s="20"/>
    </row>
    <row r="18" spans="2:14" x14ac:dyDescent="0.25">
      <c r="B18" s="11" t="s">
        <v>48</v>
      </c>
      <c r="C18" s="52">
        <v>-45.805712960197368</v>
      </c>
      <c r="D18" s="52">
        <v>-45.947109931561464</v>
      </c>
      <c r="E18" s="52">
        <v>-35.093000000000004</v>
      </c>
      <c r="F18" s="45">
        <v>-29.882000000000001</v>
      </c>
      <c r="G18" s="51">
        <f>-33-5</f>
        <v>-38</v>
      </c>
      <c r="H18" s="51">
        <f>-47-4</f>
        <v>-51</v>
      </c>
      <c r="I18" s="45">
        <f t="shared" si="0"/>
        <v>-13</v>
      </c>
      <c r="J18" s="46"/>
      <c r="K18" s="45">
        <v>-21.298999999999999</v>
      </c>
      <c r="L18" s="45">
        <v>-12</v>
      </c>
      <c r="M18" s="45">
        <f t="shared" si="1"/>
        <v>9.2989999999999995</v>
      </c>
      <c r="N18" s="20"/>
    </row>
    <row r="19" spans="2:14" x14ac:dyDescent="0.25">
      <c r="B19" s="14" t="s">
        <v>49</v>
      </c>
      <c r="C19" s="48">
        <f t="shared" ref="C19:H19" si="7">SUM(C17:C18)</f>
        <v>47.813299080000064</v>
      </c>
      <c r="D19" s="48">
        <f t="shared" si="7"/>
        <v>419.98710431066854</v>
      </c>
      <c r="E19" s="48">
        <f t="shared" si="7"/>
        <v>322.5734879288978</v>
      </c>
      <c r="F19" s="48">
        <f t="shared" si="7"/>
        <v>299.08600000000001</v>
      </c>
      <c r="G19" s="48">
        <f t="shared" si="7"/>
        <v>-173</v>
      </c>
      <c r="H19" s="48">
        <f t="shared" si="7"/>
        <v>1725</v>
      </c>
      <c r="I19" s="48">
        <f t="shared" si="0"/>
        <v>1898</v>
      </c>
      <c r="J19" s="49"/>
      <c r="K19" s="48">
        <f>SUM(K17:K18)</f>
        <v>574.70100000000002</v>
      </c>
      <c r="L19" s="48">
        <f>SUM(L17:L18)</f>
        <v>92</v>
      </c>
      <c r="M19" s="48">
        <f t="shared" si="1"/>
        <v>-482.70100000000002</v>
      </c>
      <c r="N19" s="20"/>
    </row>
    <row r="20" spans="2:14" x14ac:dyDescent="0.25">
      <c r="B20" s="19"/>
      <c r="C20" s="34"/>
      <c r="D20" s="34"/>
      <c r="E20" s="34"/>
      <c r="F20" s="34"/>
      <c r="G20" s="34"/>
      <c r="H20" s="34"/>
      <c r="I20" s="34"/>
      <c r="K20" s="34"/>
      <c r="L20" s="34"/>
      <c r="M20" s="34"/>
      <c r="N20" s="20"/>
    </row>
    <row r="21" spans="2:14" x14ac:dyDescent="0.25">
      <c r="B21" s="39" t="s">
        <v>58</v>
      </c>
      <c r="C21" s="40" t="s">
        <v>1</v>
      </c>
      <c r="D21" s="40" t="s">
        <v>1</v>
      </c>
      <c r="E21" s="40" t="s">
        <v>1</v>
      </c>
      <c r="F21" s="40" t="s">
        <v>1</v>
      </c>
      <c r="G21" s="40" t="s">
        <v>1</v>
      </c>
      <c r="H21" s="40" t="s">
        <v>1</v>
      </c>
      <c r="I21" s="40" t="s">
        <v>2</v>
      </c>
      <c r="J21" s="41"/>
      <c r="K21" s="6" t="s">
        <v>3</v>
      </c>
      <c r="L21" s="6" t="s">
        <v>3</v>
      </c>
      <c r="M21" s="6" t="s">
        <v>2</v>
      </c>
      <c r="N21" s="20"/>
    </row>
    <row r="22" spans="2:14" ht="15.75" thickBot="1" x14ac:dyDescent="0.3">
      <c r="B22" s="42" t="s">
        <v>70</v>
      </c>
      <c r="C22" s="43">
        <v>2014</v>
      </c>
      <c r="D22" s="43">
        <v>2015</v>
      </c>
      <c r="E22" s="43">
        <v>2016</v>
      </c>
      <c r="F22" s="43">
        <v>2017</v>
      </c>
      <c r="G22" s="43">
        <v>2018</v>
      </c>
      <c r="H22" s="43">
        <v>2019</v>
      </c>
      <c r="I22" s="44" t="s">
        <v>5</v>
      </c>
      <c r="J22" s="41"/>
      <c r="K22" s="9">
        <v>2019</v>
      </c>
      <c r="L22" s="9">
        <v>2020</v>
      </c>
      <c r="M22" s="10" t="s">
        <v>6</v>
      </c>
      <c r="N22" s="20"/>
    </row>
    <row r="23" spans="2:14" x14ac:dyDescent="0.25">
      <c r="B23" s="14" t="s">
        <v>71</v>
      </c>
      <c r="C23" s="36">
        <v>37.245713618483506</v>
      </c>
      <c r="D23" s="36">
        <v>39.558602184691004</v>
      </c>
      <c r="E23" s="36">
        <v>32.903756477842002</v>
      </c>
      <c r="F23" s="36">
        <v>35.228710832170989</v>
      </c>
      <c r="G23" s="36">
        <v>41.1</v>
      </c>
      <c r="H23" s="36">
        <v>36.132996654258996</v>
      </c>
      <c r="I23" s="36">
        <f t="shared" ref="I23:I35" si="8">H23-G23</f>
        <v>-4.9670033457410057</v>
      </c>
      <c r="J23" s="32"/>
      <c r="K23" s="36">
        <f t="shared" ref="K23:L23" si="9">SUM(K24,K25)</f>
        <v>9.3000000000000007</v>
      </c>
      <c r="L23" s="36">
        <f t="shared" si="9"/>
        <v>9.0501121888837552</v>
      </c>
      <c r="M23" s="36">
        <f t="shared" ref="M23:M35" si="10">L23-K23</f>
        <v>-0.24988781111624547</v>
      </c>
      <c r="N23" s="20"/>
    </row>
    <row r="24" spans="2:14" x14ac:dyDescent="0.25">
      <c r="B24" s="35" t="s">
        <v>72</v>
      </c>
      <c r="C24" s="53">
        <v>28.962274929221586</v>
      </c>
      <c r="D24" s="53">
        <v>27.349812704372003</v>
      </c>
      <c r="E24" s="53">
        <v>20.874515424179002</v>
      </c>
      <c r="F24" s="53">
        <v>24.291999056274001</v>
      </c>
      <c r="G24" s="53">
        <v>37.1</v>
      </c>
      <c r="H24" s="53">
        <v>32.377175923458999</v>
      </c>
      <c r="I24" s="53">
        <f t="shared" si="8"/>
        <v>-4.7228240765410021</v>
      </c>
      <c r="J24" s="32"/>
      <c r="K24" s="53">
        <v>8.6000000000000014</v>
      </c>
      <c r="L24" s="53">
        <v>7.2172076338821363</v>
      </c>
      <c r="M24" s="53">
        <f t="shared" si="10"/>
        <v>-1.3827923661178652</v>
      </c>
      <c r="N24" s="20"/>
    </row>
    <row r="25" spans="2:14" x14ac:dyDescent="0.25">
      <c r="B25" s="35" t="s">
        <v>73</v>
      </c>
      <c r="C25" s="53">
        <v>8.2834386892619207</v>
      </c>
      <c r="D25" s="53">
        <v>12.208789480319004</v>
      </c>
      <c r="E25" s="53">
        <v>12.029241053663002</v>
      </c>
      <c r="F25" s="53">
        <v>10.936711775896992</v>
      </c>
      <c r="G25" s="53">
        <v>4</v>
      </c>
      <c r="H25" s="53">
        <v>3.7558207307999991</v>
      </c>
      <c r="I25" s="53">
        <f t="shared" si="8"/>
        <v>-0.24417926920000088</v>
      </c>
      <c r="J25" s="32"/>
      <c r="K25" s="53">
        <f>SUM(K26:K27)</f>
        <v>0.7</v>
      </c>
      <c r="L25" s="53">
        <f>SUM(L26:L27)</f>
        <v>1.8329045550016183</v>
      </c>
      <c r="M25" s="53">
        <f t="shared" si="10"/>
        <v>1.1329045550016184</v>
      </c>
      <c r="N25" s="20"/>
    </row>
    <row r="26" spans="2:14" x14ac:dyDescent="0.25">
      <c r="B26" s="54" t="s">
        <v>74</v>
      </c>
      <c r="C26" s="53" t="s">
        <v>75</v>
      </c>
      <c r="D26" s="53">
        <v>8.9063157106120006</v>
      </c>
      <c r="E26" s="53">
        <v>7.1950076682160011</v>
      </c>
      <c r="F26" s="53">
        <v>3.3364558057319993</v>
      </c>
      <c r="G26" s="53">
        <v>2.9</v>
      </c>
      <c r="H26" s="53">
        <v>3.5907539999558415</v>
      </c>
      <c r="I26" s="53">
        <f t="shared" si="8"/>
        <v>0.69075399995584164</v>
      </c>
      <c r="J26" s="32"/>
      <c r="K26" s="53">
        <v>0.7</v>
      </c>
      <c r="L26" s="53">
        <v>1.5023231201491067</v>
      </c>
      <c r="M26" s="53">
        <f t="shared" si="10"/>
        <v>0.80232312014910678</v>
      </c>
      <c r="N26" s="20"/>
    </row>
    <row r="27" spans="2:14" x14ac:dyDescent="0.25">
      <c r="B27" s="54" t="s">
        <v>76</v>
      </c>
      <c r="C27" s="53" t="s">
        <v>75</v>
      </c>
      <c r="D27" s="53">
        <v>3.3024737697070026</v>
      </c>
      <c r="E27" s="53">
        <v>4.8342333854470008</v>
      </c>
      <c r="F27" s="53">
        <v>7.6002559701649934</v>
      </c>
      <c r="G27" s="53">
        <v>1.1000000000000001</v>
      </c>
      <c r="H27" s="53">
        <v>0.16506673084415777</v>
      </c>
      <c r="I27" s="53">
        <f t="shared" si="8"/>
        <v>-0.93493326915584229</v>
      </c>
      <c r="J27" s="32"/>
      <c r="K27" s="53">
        <v>0</v>
      </c>
      <c r="L27" s="53">
        <v>0.33058143485251162</v>
      </c>
      <c r="M27" s="53">
        <f t="shared" si="10"/>
        <v>0.33058143485251162</v>
      </c>
      <c r="N27" s="20"/>
    </row>
    <row r="28" spans="2:14" x14ac:dyDescent="0.25">
      <c r="B28" s="14" t="s">
        <v>77</v>
      </c>
      <c r="C28" s="55">
        <v>3.9133322742656317E-2</v>
      </c>
      <c r="D28" s="55">
        <v>4.9333873492460566E-2</v>
      </c>
      <c r="E28" s="55">
        <v>5.4737501573004659E-2</v>
      </c>
      <c r="F28" s="55">
        <v>3.9050053073616864E-2</v>
      </c>
      <c r="G28" s="55">
        <v>5.9027842361998019E-2</v>
      </c>
      <c r="H28" s="55">
        <v>6.0020658875154141E-2</v>
      </c>
      <c r="I28" s="55">
        <f t="shared" si="8"/>
        <v>9.9281651315612229E-4</v>
      </c>
      <c r="J28" s="32"/>
      <c r="K28" s="55">
        <v>6.6003724213263532E-2</v>
      </c>
      <c r="L28" s="55">
        <v>7.5472898000621472E-2</v>
      </c>
      <c r="M28" s="55">
        <f t="shared" si="10"/>
        <v>9.4691737873579401E-3</v>
      </c>
      <c r="N28" s="20"/>
    </row>
    <row r="29" spans="2:14" x14ac:dyDescent="0.25">
      <c r="B29" s="35" t="s">
        <v>78</v>
      </c>
      <c r="C29" s="24">
        <v>4.9000000000000002E-2</v>
      </c>
      <c r="D29" s="24">
        <v>5.2999999999999999E-2</v>
      </c>
      <c r="E29" s="24">
        <v>6.828999471259696E-2</v>
      </c>
      <c r="F29" s="24">
        <v>6.4115195796117422E-2</v>
      </c>
      <c r="G29" s="24">
        <v>6.0376249903696826E-2</v>
      </c>
      <c r="H29" s="24">
        <v>5.772503441450276E-2</v>
      </c>
      <c r="I29" s="24">
        <f t="shared" si="8"/>
        <v>-2.6512154891940656E-3</v>
      </c>
      <c r="J29" s="32"/>
      <c r="K29" s="24">
        <v>6.8440907897045961E-2</v>
      </c>
      <c r="L29" s="24">
        <v>6.1906770995943189E-2</v>
      </c>
      <c r="M29" s="24">
        <f t="shared" si="10"/>
        <v>-6.5341369011027717E-3</v>
      </c>
      <c r="N29" s="20"/>
    </row>
    <row r="30" spans="2:14" x14ac:dyDescent="0.25">
      <c r="B30" s="35" t="s">
        <v>79</v>
      </c>
      <c r="C30" s="24">
        <v>1.5956052107020148E-2</v>
      </c>
      <c r="D30" s="24">
        <v>3.4782791462702335E-2</v>
      </c>
      <c r="E30" s="24">
        <v>6.1844693546392118E-2</v>
      </c>
      <c r="F30" s="24">
        <v>3.4665760081680916E-2</v>
      </c>
      <c r="G30" s="24">
        <v>3.9523182832020894E-2</v>
      </c>
      <c r="H30" s="24">
        <v>6.5470543587143937E-2</v>
      </c>
      <c r="I30" s="24">
        <f t="shared" si="8"/>
        <v>2.5947360755123043E-2</v>
      </c>
      <c r="J30" s="32"/>
      <c r="K30" s="24">
        <v>4.0485713463585878E-2</v>
      </c>
      <c r="L30" s="24">
        <v>0.12425609627929306</v>
      </c>
      <c r="M30" s="24">
        <f t="shared" si="10"/>
        <v>8.3770382815707173E-2</v>
      </c>
      <c r="N30" s="20"/>
    </row>
    <row r="31" spans="2:14" x14ac:dyDescent="0.25">
      <c r="B31" s="54" t="s">
        <v>74</v>
      </c>
      <c r="C31" s="24" t="s">
        <v>75</v>
      </c>
      <c r="D31" s="24">
        <v>-2.6981660315782374E-2</v>
      </c>
      <c r="E31" s="24">
        <v>-7.0000000000000001E-3</v>
      </c>
      <c r="F31" s="24">
        <v>1.5093774718429062E-2</v>
      </c>
      <c r="G31" s="24">
        <v>3.1112406761257396E-2</v>
      </c>
      <c r="H31" s="24">
        <v>5.5955058949575705E-2</v>
      </c>
      <c r="I31" s="24">
        <f t="shared" si="8"/>
        <v>2.4842652188318309E-2</v>
      </c>
      <c r="J31" s="32"/>
      <c r="K31" s="24">
        <v>4.2719790696711064E-2</v>
      </c>
      <c r="L31" s="24">
        <v>0.10844815410335237</v>
      </c>
      <c r="M31" s="24">
        <f t="shared" si="10"/>
        <v>6.5728363406641316E-2</v>
      </c>
      <c r="N31" s="20"/>
    </row>
    <row r="32" spans="2:14" x14ac:dyDescent="0.25">
      <c r="B32" s="54" t="s">
        <v>76</v>
      </c>
      <c r="C32" s="24" t="s">
        <v>75</v>
      </c>
      <c r="D32" s="24">
        <v>0.17530217323365427</v>
      </c>
      <c r="E32" s="24">
        <v>0.15355213882183802</v>
      </c>
      <c r="F32" s="24">
        <v>4.0959191354374008E-2</v>
      </c>
      <c r="G32" s="24">
        <v>6.5729377574179806E-2</v>
      </c>
      <c r="H32" s="24" t="s">
        <v>75</v>
      </c>
      <c r="I32" s="24" t="s">
        <v>15</v>
      </c>
      <c r="J32" s="32"/>
      <c r="K32" s="24" t="s">
        <v>75</v>
      </c>
      <c r="L32" s="24">
        <v>0.19493975643071512</v>
      </c>
      <c r="M32" s="24" t="s">
        <v>15</v>
      </c>
      <c r="N32" s="20"/>
    </row>
    <row r="33" spans="2:14" x14ac:dyDescent="0.25">
      <c r="B33" s="56" t="s">
        <v>36</v>
      </c>
      <c r="C33" s="57"/>
      <c r="D33" s="57"/>
      <c r="E33" s="57"/>
      <c r="F33" s="57"/>
      <c r="G33" s="57"/>
      <c r="H33" s="57"/>
      <c r="I33" s="57"/>
      <c r="J33" s="32"/>
      <c r="K33" s="57"/>
      <c r="L33" s="57"/>
      <c r="M33" s="57"/>
      <c r="N33" s="20"/>
    </row>
    <row r="34" spans="2:14" x14ac:dyDescent="0.25">
      <c r="B34" s="58" t="s">
        <v>80</v>
      </c>
      <c r="C34" s="53">
        <v>8.8264359999999993</v>
      </c>
      <c r="D34" s="53">
        <v>8.9264510000000001</v>
      </c>
      <c r="E34" s="53">
        <v>8.9866869999999999</v>
      </c>
      <c r="F34" s="53">
        <v>9.1999999999999993</v>
      </c>
      <c r="G34" s="53">
        <v>9.554451000000002</v>
      </c>
      <c r="H34" s="53">
        <v>9.9399669999999993</v>
      </c>
      <c r="I34" s="53">
        <f t="shared" si="8"/>
        <v>0.38551599999999731</v>
      </c>
      <c r="J34" s="32"/>
      <c r="K34" s="53">
        <v>9.6</v>
      </c>
      <c r="L34" s="53">
        <v>9.8926200000000009</v>
      </c>
      <c r="M34" s="53">
        <f t="shared" si="10"/>
        <v>0.29262000000000121</v>
      </c>
      <c r="N34" s="20"/>
    </row>
    <row r="35" spans="2:14" x14ac:dyDescent="0.25">
      <c r="B35" s="19" t="s">
        <v>81</v>
      </c>
      <c r="C35" s="24">
        <v>8.9999999999999993E-3</v>
      </c>
      <c r="D35" s="24">
        <v>0.03</v>
      </c>
      <c r="E35" s="24">
        <v>2.9000000000000001E-2</v>
      </c>
      <c r="F35" s="24">
        <v>1.2E-2</v>
      </c>
      <c r="G35" s="24">
        <v>6.0205476142579789E-3</v>
      </c>
      <c r="H35" s="24">
        <v>3.6101046262642012E-4</v>
      </c>
      <c r="I35" s="24">
        <f t="shared" si="8"/>
        <v>-5.6595371516315589E-3</v>
      </c>
      <c r="J35" s="32"/>
      <c r="K35" s="24">
        <v>1.6132569184604015E-4</v>
      </c>
      <c r="L35" s="24">
        <v>3.9306654146043337E-4</v>
      </c>
      <c r="M35" s="24">
        <f t="shared" si="10"/>
        <v>2.3174084961439322E-4</v>
      </c>
      <c r="N35" s="20"/>
    </row>
  </sheetData>
  <pageMargins left="0.7" right="0.7" top="0.75" bottom="0.75" header="0.3" footer="0.3"/>
  <pageSetup paperSize="9" scale="48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58"/>
  <sheetViews>
    <sheetView showGridLines="0" zoomScaleNormal="100" workbookViewId="0"/>
  </sheetViews>
  <sheetFormatPr defaultColWidth="8.85546875" defaultRowHeight="15" x14ac:dyDescent="0.25"/>
  <cols>
    <col min="1" max="1" width="8.42578125" style="1" customWidth="1"/>
    <col min="2" max="2" width="54.140625" style="1" customWidth="1"/>
    <col min="3" max="9" width="10.5703125" style="1" customWidth="1"/>
    <col min="10" max="10" width="1.140625" style="59" customWidth="1"/>
    <col min="11" max="13" width="10.5703125" style="1" customWidth="1"/>
    <col min="14" max="16384" width="8.85546875" style="1"/>
  </cols>
  <sheetData>
    <row r="1" spans="2:14" x14ac:dyDescent="0.25">
      <c r="C1" s="2"/>
      <c r="D1" s="2"/>
      <c r="E1" s="2"/>
      <c r="F1" s="3"/>
      <c r="G1" s="3"/>
      <c r="H1" s="3"/>
      <c r="I1" s="3"/>
      <c r="K1" s="3"/>
      <c r="L1" s="3"/>
      <c r="M1" s="3"/>
    </row>
    <row r="2" spans="2:14" x14ac:dyDescent="0.25">
      <c r="B2" s="39" t="s">
        <v>82</v>
      </c>
      <c r="C2" s="40" t="s">
        <v>1</v>
      </c>
      <c r="D2" s="40" t="s">
        <v>1</v>
      </c>
      <c r="E2" s="40" t="s">
        <v>1</v>
      </c>
      <c r="F2" s="40" t="s">
        <v>1</v>
      </c>
      <c r="G2" s="40" t="s">
        <v>1</v>
      </c>
      <c r="H2" s="40" t="s">
        <v>1</v>
      </c>
      <c r="I2" s="40" t="s">
        <v>2</v>
      </c>
      <c r="J2" s="41"/>
      <c r="K2" s="6" t="s">
        <v>3</v>
      </c>
      <c r="L2" s="6" t="s">
        <v>3</v>
      </c>
      <c r="M2" s="6" t="s">
        <v>2</v>
      </c>
    </row>
    <row r="3" spans="2:14" ht="15.75" thickBot="1" x14ac:dyDescent="0.3">
      <c r="B3" s="42" t="s">
        <v>4</v>
      </c>
      <c r="C3" s="43">
        <v>2014</v>
      </c>
      <c r="D3" s="43">
        <v>2015</v>
      </c>
      <c r="E3" s="43">
        <v>2016</v>
      </c>
      <c r="F3" s="43">
        <v>2017</v>
      </c>
      <c r="G3" s="43">
        <v>2018</v>
      </c>
      <c r="H3" s="43">
        <v>2019</v>
      </c>
      <c r="I3" s="10" t="s">
        <v>5</v>
      </c>
      <c r="J3" s="41"/>
      <c r="K3" s="9">
        <v>2019</v>
      </c>
      <c r="L3" s="9">
        <v>2020</v>
      </c>
      <c r="M3" s="10" t="s">
        <v>6</v>
      </c>
    </row>
    <row r="4" spans="2:14" x14ac:dyDescent="0.25">
      <c r="B4" s="60" t="s">
        <v>83</v>
      </c>
      <c r="C4" s="20">
        <v>205.39000000000001</v>
      </c>
      <c r="D4" s="20">
        <v>304.83100000000002</v>
      </c>
      <c r="E4" s="20">
        <v>609.62800000000004</v>
      </c>
      <c r="F4" s="20">
        <v>1014</v>
      </c>
      <c r="G4" s="20">
        <v>1717</v>
      </c>
      <c r="H4" s="20">
        <v>1959</v>
      </c>
      <c r="I4" s="20">
        <f>H4-G4</f>
        <v>242</v>
      </c>
      <c r="J4" s="61"/>
      <c r="K4" s="20">
        <v>470</v>
      </c>
      <c r="L4" s="20">
        <v>511</v>
      </c>
      <c r="M4" s="20">
        <f>L4-K4</f>
        <v>41</v>
      </c>
      <c r="N4" s="2"/>
    </row>
    <row r="5" spans="2:14" x14ac:dyDescent="0.25">
      <c r="B5" s="19" t="s">
        <v>21</v>
      </c>
      <c r="C5" s="20">
        <v>210.18100000000001</v>
      </c>
      <c r="D5" s="20">
        <v>200.333</v>
      </c>
      <c r="E5" s="20">
        <v>443.23500000000001</v>
      </c>
      <c r="F5" s="20">
        <v>592</v>
      </c>
      <c r="G5" s="20">
        <v>798</v>
      </c>
      <c r="H5" s="20">
        <v>1058</v>
      </c>
      <c r="I5" s="20">
        <f t="shared" ref="I5:I25" si="0">H5-G5</f>
        <v>260</v>
      </c>
      <c r="J5" s="61"/>
      <c r="K5" s="20">
        <v>280</v>
      </c>
      <c r="L5" s="20">
        <v>336</v>
      </c>
      <c r="M5" s="20">
        <f t="shared" ref="M5:M25" si="1">L5-K5</f>
        <v>56</v>
      </c>
      <c r="N5" s="2"/>
    </row>
    <row r="6" spans="2:14" x14ac:dyDescent="0.25">
      <c r="B6" s="60" t="s">
        <v>84</v>
      </c>
      <c r="C6" s="20">
        <v>66.836883419186591</v>
      </c>
      <c r="D6" s="20">
        <v>136.90278828440944</v>
      </c>
      <c r="E6" s="20">
        <v>448.97269115704557</v>
      </c>
      <c r="F6" s="20">
        <v>605</v>
      </c>
      <c r="G6" s="20">
        <v>816</v>
      </c>
      <c r="H6" s="20">
        <v>902</v>
      </c>
      <c r="I6" s="20">
        <f t="shared" si="0"/>
        <v>86</v>
      </c>
      <c r="J6" s="61"/>
      <c r="K6" s="20">
        <f t="shared" ref="K6:L6" si="2">SUM(K7:K11)</f>
        <v>179</v>
      </c>
      <c r="L6" s="20">
        <f t="shared" si="2"/>
        <v>180</v>
      </c>
      <c r="M6" s="20">
        <f t="shared" si="1"/>
        <v>1</v>
      </c>
      <c r="N6" s="2"/>
    </row>
    <row r="7" spans="2:14" x14ac:dyDescent="0.25">
      <c r="B7" s="62" t="s">
        <v>85</v>
      </c>
      <c r="C7" s="20">
        <v>41.669966764836175</v>
      </c>
      <c r="D7" s="20">
        <v>23.435786273687899</v>
      </c>
      <c r="E7" s="20">
        <v>165</v>
      </c>
      <c r="F7" s="20">
        <v>142</v>
      </c>
      <c r="G7" s="20">
        <v>105</v>
      </c>
      <c r="H7" s="20">
        <v>69</v>
      </c>
      <c r="I7" s="20">
        <f t="shared" si="0"/>
        <v>-36</v>
      </c>
      <c r="J7" s="61"/>
      <c r="K7" s="20">
        <v>4</v>
      </c>
      <c r="L7" s="20">
        <v>3</v>
      </c>
      <c r="M7" s="20">
        <f t="shared" si="1"/>
        <v>-1</v>
      </c>
      <c r="N7" s="2"/>
    </row>
    <row r="8" spans="2:14" x14ac:dyDescent="0.25">
      <c r="B8" s="62" t="s">
        <v>86</v>
      </c>
      <c r="C8" s="20">
        <v>78.227916654350452</v>
      </c>
      <c r="D8" s="20">
        <v>70.018002010721489</v>
      </c>
      <c r="E8" s="20">
        <v>146.45319474679684</v>
      </c>
      <c r="F8" s="20">
        <v>51</v>
      </c>
      <c r="G8" s="20">
        <v>85</v>
      </c>
      <c r="H8" s="20">
        <v>92</v>
      </c>
      <c r="I8" s="20">
        <f t="shared" si="0"/>
        <v>7</v>
      </c>
      <c r="J8" s="61"/>
      <c r="K8" s="20">
        <v>58</v>
      </c>
      <c r="L8" s="20">
        <v>33</v>
      </c>
      <c r="M8" s="20">
        <f t="shared" si="1"/>
        <v>-25</v>
      </c>
      <c r="N8" s="2"/>
    </row>
    <row r="9" spans="2:14" x14ac:dyDescent="0.25">
      <c r="B9" s="62" t="s">
        <v>87</v>
      </c>
      <c r="C9" s="20">
        <v>-60.061000000000035</v>
      </c>
      <c r="D9" s="20">
        <v>26.449000000000069</v>
      </c>
      <c r="E9" s="20">
        <v>83.756321633929019</v>
      </c>
      <c r="F9" s="20">
        <v>135</v>
      </c>
      <c r="G9" s="20">
        <v>97</v>
      </c>
      <c r="H9" s="20">
        <v>115</v>
      </c>
      <c r="I9" s="20">
        <f t="shared" si="0"/>
        <v>18</v>
      </c>
      <c r="J9" s="61"/>
      <c r="K9" s="20">
        <v>10</v>
      </c>
      <c r="L9" s="20">
        <v>28</v>
      </c>
      <c r="M9" s="20">
        <f t="shared" si="1"/>
        <v>18</v>
      </c>
      <c r="N9" s="2"/>
    </row>
    <row r="10" spans="2:14" x14ac:dyDescent="0.25">
      <c r="B10" s="62" t="s">
        <v>88</v>
      </c>
      <c r="C10" s="20">
        <v>7</v>
      </c>
      <c r="D10" s="20">
        <v>17</v>
      </c>
      <c r="E10" s="20">
        <v>53.763174776319715</v>
      </c>
      <c r="F10" s="20">
        <v>277</v>
      </c>
      <c r="G10" s="20">
        <v>413</v>
      </c>
      <c r="H10" s="20">
        <v>466</v>
      </c>
      <c r="I10" s="20">
        <f t="shared" si="0"/>
        <v>53</v>
      </c>
      <c r="J10" s="61"/>
      <c r="K10" s="20">
        <v>107</v>
      </c>
      <c r="L10" s="20">
        <v>116</v>
      </c>
      <c r="M10" s="20">
        <f t="shared" si="1"/>
        <v>9</v>
      </c>
      <c r="N10" s="2"/>
    </row>
    <row r="11" spans="2:14" x14ac:dyDescent="0.25">
      <c r="B11" s="62" t="s">
        <v>89</v>
      </c>
      <c r="C11" s="63" t="s">
        <v>15</v>
      </c>
      <c r="D11" s="63" t="s">
        <v>15</v>
      </c>
      <c r="E11" s="63" t="s">
        <v>15</v>
      </c>
      <c r="F11" s="63" t="s">
        <v>15</v>
      </c>
      <c r="G11" s="20">
        <v>116</v>
      </c>
      <c r="H11" s="20">
        <v>160</v>
      </c>
      <c r="I11" s="63">
        <f t="shared" si="0"/>
        <v>44</v>
      </c>
      <c r="J11" s="61"/>
      <c r="K11" s="63" t="s">
        <v>15</v>
      </c>
      <c r="L11" s="63" t="s">
        <v>15</v>
      </c>
      <c r="M11" s="63" t="s">
        <v>15</v>
      </c>
      <c r="N11" s="2"/>
    </row>
    <row r="12" spans="2:14" x14ac:dyDescent="0.25">
      <c r="B12" s="64" t="s">
        <v>90</v>
      </c>
      <c r="C12" s="20">
        <v>32.309772053554298</v>
      </c>
      <c r="D12" s="20">
        <v>38.876549469487827</v>
      </c>
      <c r="E12" s="20">
        <v>44</v>
      </c>
      <c r="F12" s="20">
        <v>86</v>
      </c>
      <c r="G12" s="20">
        <v>133</v>
      </c>
      <c r="H12" s="20">
        <v>174</v>
      </c>
      <c r="I12" s="20">
        <f t="shared" si="0"/>
        <v>41</v>
      </c>
      <c r="J12" s="61"/>
      <c r="K12" s="20">
        <v>46</v>
      </c>
      <c r="L12" s="20">
        <v>54</v>
      </c>
      <c r="M12" s="20">
        <f t="shared" si="1"/>
        <v>8</v>
      </c>
      <c r="N12" s="2"/>
    </row>
    <row r="13" spans="2:14" x14ac:dyDescent="0.25">
      <c r="B13" s="60" t="s">
        <v>36</v>
      </c>
      <c r="C13" s="20">
        <v>120.604</v>
      </c>
      <c r="D13" s="20">
        <v>126.396</v>
      </c>
      <c r="E13" s="20">
        <v>103.99730884295445</v>
      </c>
      <c r="F13" s="20">
        <v>47</v>
      </c>
      <c r="G13" s="20">
        <v>26</v>
      </c>
      <c r="H13" s="20">
        <v>-20</v>
      </c>
      <c r="I13" s="20">
        <f t="shared" si="0"/>
        <v>-46</v>
      </c>
      <c r="J13" s="61"/>
      <c r="K13" s="20">
        <v>11</v>
      </c>
      <c r="L13" s="20">
        <v>1</v>
      </c>
      <c r="M13" s="20">
        <f t="shared" si="1"/>
        <v>-10</v>
      </c>
      <c r="N13" s="2"/>
    </row>
    <row r="14" spans="2:14" x14ac:dyDescent="0.25">
      <c r="B14" s="14" t="s">
        <v>27</v>
      </c>
      <c r="C14" s="15">
        <v>635.32165547274099</v>
      </c>
      <c r="D14" s="15">
        <v>807.33933775389721</v>
      </c>
      <c r="E14" s="15">
        <v>1649.8330000000001</v>
      </c>
      <c r="F14" s="15">
        <v>2344</v>
      </c>
      <c r="G14" s="15">
        <v>3490</v>
      </c>
      <c r="H14" s="15">
        <v>4073</v>
      </c>
      <c r="I14" s="15">
        <f t="shared" si="0"/>
        <v>583</v>
      </c>
      <c r="J14" s="65"/>
      <c r="K14" s="15">
        <f>SUM(K4:K6,K12:K13)</f>
        <v>986</v>
      </c>
      <c r="L14" s="15">
        <f>SUM(L4:L6,L12:L13)</f>
        <v>1082</v>
      </c>
      <c r="M14" s="15">
        <f t="shared" si="1"/>
        <v>96</v>
      </c>
      <c r="N14" s="2"/>
    </row>
    <row r="15" spans="2:14" x14ac:dyDescent="0.25">
      <c r="B15" s="11" t="s">
        <v>91</v>
      </c>
      <c r="C15" s="12">
        <v>-71</v>
      </c>
      <c r="D15" s="12">
        <v>-125</v>
      </c>
      <c r="E15" s="12">
        <v>-265</v>
      </c>
      <c r="F15" s="20">
        <v>-577</v>
      </c>
      <c r="G15" s="20">
        <v>-1082</v>
      </c>
      <c r="H15" s="20">
        <v>-1178</v>
      </c>
      <c r="I15" s="20">
        <f t="shared" si="0"/>
        <v>-96</v>
      </c>
      <c r="J15" s="61"/>
      <c r="K15" s="20">
        <v>-263</v>
      </c>
      <c r="L15" s="20">
        <v>-283</v>
      </c>
      <c r="M15" s="20">
        <f t="shared" si="1"/>
        <v>-20</v>
      </c>
      <c r="N15" s="2"/>
    </row>
    <row r="16" spans="2:14" x14ac:dyDescent="0.25">
      <c r="B16" s="11" t="s">
        <v>85</v>
      </c>
      <c r="C16" s="12">
        <v>-41.669966764836175</v>
      </c>
      <c r="D16" s="12">
        <v>-23.435786273687899</v>
      </c>
      <c r="E16" s="12">
        <v>-165</v>
      </c>
      <c r="F16" s="12">
        <v>-142</v>
      </c>
      <c r="G16" s="12">
        <v>-105</v>
      </c>
      <c r="H16" s="12">
        <v>-69</v>
      </c>
      <c r="I16" s="20">
        <f t="shared" si="0"/>
        <v>36</v>
      </c>
      <c r="J16" s="61"/>
      <c r="K16" s="20">
        <v>-4</v>
      </c>
      <c r="L16" s="20">
        <v>-3</v>
      </c>
      <c r="M16" s="20">
        <f t="shared" si="1"/>
        <v>1</v>
      </c>
      <c r="N16" s="2"/>
    </row>
    <row r="17" spans="2:14" x14ac:dyDescent="0.25">
      <c r="B17" s="58" t="s">
        <v>92</v>
      </c>
      <c r="C17" s="12">
        <v>113.25661363291499</v>
      </c>
      <c r="D17" s="12">
        <v>199.23259478990519</v>
      </c>
      <c r="E17" s="12">
        <v>280.96151216781016</v>
      </c>
      <c r="F17" s="12">
        <v>108.03374541289574</v>
      </c>
      <c r="G17" s="20">
        <v>362</v>
      </c>
      <c r="H17" s="20">
        <v>410</v>
      </c>
      <c r="I17" s="20">
        <f t="shared" si="0"/>
        <v>48</v>
      </c>
      <c r="J17" s="61"/>
      <c r="K17" s="20">
        <v>76</v>
      </c>
      <c r="L17" s="20">
        <v>177</v>
      </c>
      <c r="M17" s="20">
        <f t="shared" si="1"/>
        <v>101</v>
      </c>
      <c r="N17" s="2"/>
    </row>
    <row r="18" spans="2:14" x14ac:dyDescent="0.25">
      <c r="B18" s="11" t="s">
        <v>93</v>
      </c>
      <c r="C18" s="12">
        <v>-588.88464686807879</v>
      </c>
      <c r="D18" s="12">
        <v>-233.94690002409573</v>
      </c>
      <c r="E18" s="12">
        <v>132.03811513005337</v>
      </c>
      <c r="F18" s="20">
        <v>-87.459060823983208</v>
      </c>
      <c r="G18" s="20">
        <v>-291</v>
      </c>
      <c r="H18" s="20">
        <v>-859</v>
      </c>
      <c r="I18" s="12">
        <f t="shared" si="0"/>
        <v>-568</v>
      </c>
      <c r="J18" s="61"/>
      <c r="K18" s="20">
        <v>-655</v>
      </c>
      <c r="L18" s="20">
        <v>-379</v>
      </c>
      <c r="M18" s="12">
        <f t="shared" si="1"/>
        <v>276</v>
      </c>
      <c r="N18" s="2"/>
    </row>
    <row r="19" spans="2:14" x14ac:dyDescent="0.25">
      <c r="B19" s="14" t="s">
        <v>47</v>
      </c>
      <c r="C19" s="15">
        <v>47.023655472740984</v>
      </c>
      <c r="D19" s="15">
        <v>624.1892462460188</v>
      </c>
      <c r="E19" s="15">
        <v>1632.8326272978638</v>
      </c>
      <c r="F19" s="15">
        <v>1645.5746845889125</v>
      </c>
      <c r="G19" s="15">
        <v>2374</v>
      </c>
      <c r="H19" s="15">
        <v>2377</v>
      </c>
      <c r="I19" s="15">
        <f t="shared" si="0"/>
        <v>3</v>
      </c>
      <c r="J19" s="65"/>
      <c r="K19" s="15">
        <f t="shared" ref="K19:L19" si="3">SUM(K14:K18)</f>
        <v>140</v>
      </c>
      <c r="L19" s="15">
        <f t="shared" si="3"/>
        <v>594</v>
      </c>
      <c r="M19" s="15">
        <f t="shared" si="1"/>
        <v>454</v>
      </c>
      <c r="N19" s="2"/>
    </row>
    <row r="20" spans="2:14" x14ac:dyDescent="0.25">
      <c r="B20" s="11" t="s">
        <v>94</v>
      </c>
      <c r="C20" s="12">
        <v>-619</v>
      </c>
      <c r="D20" s="12">
        <v>-1269</v>
      </c>
      <c r="E20" s="12">
        <v>-1599</v>
      </c>
      <c r="F20" s="12">
        <v>-1573</v>
      </c>
      <c r="G20" s="20">
        <v>-1605</v>
      </c>
      <c r="H20" s="20">
        <v>-1418</v>
      </c>
      <c r="I20" s="12">
        <f t="shared" si="0"/>
        <v>187</v>
      </c>
      <c r="J20" s="61"/>
      <c r="K20" s="20">
        <v>-63</v>
      </c>
      <c r="L20" s="20">
        <v>-150</v>
      </c>
      <c r="M20" s="12">
        <f t="shared" si="1"/>
        <v>-87</v>
      </c>
      <c r="N20" s="2"/>
    </row>
    <row r="21" spans="2:14" x14ac:dyDescent="0.25">
      <c r="B21" s="11" t="s">
        <v>85</v>
      </c>
      <c r="C21" s="12">
        <v>41.669966764836175</v>
      </c>
      <c r="D21" s="12">
        <v>23.435786273687899</v>
      </c>
      <c r="E21" s="12">
        <v>165</v>
      </c>
      <c r="F21" s="12">
        <v>142</v>
      </c>
      <c r="G21" s="12">
        <v>105</v>
      </c>
      <c r="H21" s="12">
        <v>69</v>
      </c>
      <c r="I21" s="12">
        <f t="shared" si="0"/>
        <v>-36</v>
      </c>
      <c r="J21" s="61"/>
      <c r="K21" s="20">
        <v>4</v>
      </c>
      <c r="L21" s="20">
        <v>3</v>
      </c>
      <c r="M21" s="12">
        <f t="shared" si="1"/>
        <v>-1</v>
      </c>
      <c r="N21" s="2"/>
    </row>
    <row r="22" spans="2:14" x14ac:dyDescent="0.25">
      <c r="B22" s="11" t="s">
        <v>95</v>
      </c>
      <c r="C22" s="12">
        <v>-103.91940598232948</v>
      </c>
      <c r="D22" s="12">
        <v>-186.83463205894682</v>
      </c>
      <c r="E22" s="12">
        <v>-186.42000000000002</v>
      </c>
      <c r="F22" s="12">
        <v>-307.66720910269106</v>
      </c>
      <c r="G22" s="20">
        <v>-308</v>
      </c>
      <c r="H22" s="20">
        <v>-255</v>
      </c>
      <c r="I22" s="12">
        <f t="shared" si="0"/>
        <v>53</v>
      </c>
      <c r="J22" s="61"/>
      <c r="K22" s="20">
        <v>-11</v>
      </c>
      <c r="L22" s="20">
        <v>-27</v>
      </c>
      <c r="M22" s="12">
        <f t="shared" si="1"/>
        <v>-16</v>
      </c>
      <c r="N22" s="2"/>
    </row>
    <row r="23" spans="2:14" x14ac:dyDescent="0.25">
      <c r="B23" s="11" t="s">
        <v>96</v>
      </c>
      <c r="C23" s="12">
        <v>202.24943921749332</v>
      </c>
      <c r="D23" s="12">
        <v>384.39884578525891</v>
      </c>
      <c r="E23" s="12">
        <v>108.42000000000002</v>
      </c>
      <c r="F23" s="12">
        <v>34.151704117641486</v>
      </c>
      <c r="G23" s="20">
        <v>259</v>
      </c>
      <c r="H23" s="20">
        <v>49</v>
      </c>
      <c r="I23" s="12">
        <f t="shared" si="0"/>
        <v>-210</v>
      </c>
      <c r="J23" s="61"/>
      <c r="K23" s="20">
        <v>-635</v>
      </c>
      <c r="L23" s="20">
        <v>-513</v>
      </c>
      <c r="M23" s="12">
        <f t="shared" si="1"/>
        <v>122</v>
      </c>
      <c r="N23" s="2"/>
    </row>
    <row r="24" spans="2:14" x14ac:dyDescent="0.25">
      <c r="B24" s="14" t="s">
        <v>97</v>
      </c>
      <c r="C24" s="15">
        <v>-479</v>
      </c>
      <c r="D24" s="15">
        <v>-1048</v>
      </c>
      <c r="E24" s="15">
        <v>-1512</v>
      </c>
      <c r="F24" s="15">
        <v>-1704.5155049850496</v>
      </c>
      <c r="G24" s="15">
        <v>-1549</v>
      </c>
      <c r="H24" s="15">
        <v>-1555</v>
      </c>
      <c r="I24" s="15">
        <f t="shared" si="0"/>
        <v>-6</v>
      </c>
      <c r="J24" s="65"/>
      <c r="K24" s="15">
        <f t="shared" ref="K24:L24" si="4">SUM(K20:K23)</f>
        <v>-705</v>
      </c>
      <c r="L24" s="15">
        <f t="shared" si="4"/>
        <v>-687</v>
      </c>
      <c r="M24" s="15">
        <f t="shared" si="1"/>
        <v>18</v>
      </c>
      <c r="N24" s="2"/>
    </row>
    <row r="25" spans="2:14" x14ac:dyDescent="0.25">
      <c r="B25" s="14" t="s">
        <v>49</v>
      </c>
      <c r="C25" s="15">
        <v>-431.97634452725902</v>
      </c>
      <c r="D25" s="15">
        <v>-423.3107537539812</v>
      </c>
      <c r="E25" s="15">
        <v>120.83262729786384</v>
      </c>
      <c r="F25" s="15">
        <v>-58.940820396137042</v>
      </c>
      <c r="G25" s="15">
        <v>825</v>
      </c>
      <c r="H25" s="15">
        <v>822</v>
      </c>
      <c r="I25" s="15">
        <f t="shared" si="0"/>
        <v>-3</v>
      </c>
      <c r="J25" s="65"/>
      <c r="K25" s="15">
        <f>K24+K19</f>
        <v>-565</v>
      </c>
      <c r="L25" s="15">
        <f>L24+L19</f>
        <v>-93</v>
      </c>
      <c r="M25" s="15">
        <f t="shared" si="1"/>
        <v>472</v>
      </c>
      <c r="N25" s="2"/>
    </row>
    <row r="26" spans="2:14" x14ac:dyDescent="0.25">
      <c r="B26" s="5"/>
      <c r="C26" s="66"/>
      <c r="D26" s="66"/>
      <c r="E26" s="66"/>
      <c r="F26" s="66"/>
      <c r="G26" s="66"/>
      <c r="H26" s="66"/>
      <c r="I26" s="66"/>
      <c r="K26" s="66"/>
      <c r="L26" s="66"/>
      <c r="M26" s="66"/>
    </row>
    <row r="27" spans="2:14" x14ac:dyDescent="0.25">
      <c r="B27" s="39" t="s">
        <v>82</v>
      </c>
      <c r="C27" s="40" t="s">
        <v>1</v>
      </c>
      <c r="D27" s="40" t="s">
        <v>1</v>
      </c>
      <c r="E27" s="40" t="s">
        <v>1</v>
      </c>
      <c r="F27" s="40" t="s">
        <v>1</v>
      </c>
      <c r="G27" s="40" t="s">
        <v>1</v>
      </c>
      <c r="H27" s="40" t="s">
        <v>1</v>
      </c>
      <c r="I27" s="40" t="s">
        <v>2</v>
      </c>
      <c r="J27" s="41"/>
      <c r="K27" s="6" t="s">
        <v>3</v>
      </c>
      <c r="L27" s="6" t="s">
        <v>3</v>
      </c>
      <c r="M27" s="6" t="s">
        <v>2</v>
      </c>
    </row>
    <row r="28" spans="2:14" ht="15.75" thickBot="1" x14ac:dyDescent="0.3">
      <c r="B28" s="42" t="s">
        <v>70</v>
      </c>
      <c r="C28" s="43">
        <v>2014</v>
      </c>
      <c r="D28" s="43">
        <v>2015</v>
      </c>
      <c r="E28" s="43">
        <v>2016</v>
      </c>
      <c r="F28" s="43">
        <v>2017</v>
      </c>
      <c r="G28" s="43">
        <v>2018</v>
      </c>
      <c r="H28" s="43">
        <v>2019</v>
      </c>
      <c r="I28" s="10" t="s">
        <v>5</v>
      </c>
      <c r="J28" s="41"/>
      <c r="K28" s="9">
        <v>2019</v>
      </c>
      <c r="L28" s="9">
        <v>2020</v>
      </c>
      <c r="M28" s="10" t="s">
        <v>6</v>
      </c>
    </row>
    <row r="29" spans="2:14" x14ac:dyDescent="0.25">
      <c r="B29" s="60" t="s">
        <v>98</v>
      </c>
      <c r="C29" s="20">
        <v>966.44059948407414</v>
      </c>
      <c r="D29" s="20">
        <f>C33</f>
        <v>1435.1508636508995</v>
      </c>
      <c r="E29" s="20">
        <f>D33</f>
        <v>2661.559619819981</v>
      </c>
      <c r="F29" s="20">
        <f>E33</f>
        <v>3914.3147345384236</v>
      </c>
      <c r="G29" s="20">
        <f>F33</f>
        <v>5322.0147345384239</v>
      </c>
      <c r="H29" s="20">
        <f>G33</f>
        <v>6948.0147345384239</v>
      </c>
      <c r="I29" s="20">
        <f t="shared" ref="I29:I57" si="5">H29-G29</f>
        <v>1626</v>
      </c>
      <c r="K29" s="20">
        <f>H29</f>
        <v>6948.0147345384239</v>
      </c>
      <c r="L29" s="20">
        <f>H33</f>
        <v>8400.2602391005548</v>
      </c>
      <c r="M29" s="20">
        <f t="shared" ref="M29:M57" si="6">L29-K29</f>
        <v>1452.2455045621309</v>
      </c>
      <c r="N29" s="67"/>
    </row>
    <row r="30" spans="2:14" x14ac:dyDescent="0.25">
      <c r="B30" s="62" t="s">
        <v>94</v>
      </c>
      <c r="C30" s="20">
        <v>619</v>
      </c>
      <c r="D30" s="20">
        <v>1269</v>
      </c>
      <c r="E30" s="20">
        <v>1599</v>
      </c>
      <c r="F30" s="20">
        <v>1573</v>
      </c>
      <c r="G30" s="20">
        <v>1605</v>
      </c>
      <c r="H30" s="20">
        <v>1418</v>
      </c>
      <c r="I30" s="20">
        <f t="shared" si="5"/>
        <v>-187</v>
      </c>
      <c r="K30" s="20">
        <v>63</v>
      </c>
      <c r="L30" s="20">
        <f>-L20</f>
        <v>150</v>
      </c>
      <c r="M30" s="20">
        <f t="shared" si="6"/>
        <v>87</v>
      </c>
      <c r="N30" s="67"/>
    </row>
    <row r="31" spans="2:14" x14ac:dyDescent="0.25">
      <c r="B31" s="62" t="s">
        <v>21</v>
      </c>
      <c r="C31" s="20">
        <v>-210.18100000000001</v>
      </c>
      <c r="D31" s="20">
        <v>-200.333</v>
      </c>
      <c r="E31" s="20">
        <v>-443.23500000000001</v>
      </c>
      <c r="F31" s="20">
        <v>-592</v>
      </c>
      <c r="G31" s="20">
        <v>-798</v>
      </c>
      <c r="H31" s="20">
        <v>-1058</v>
      </c>
      <c r="I31" s="20">
        <f t="shared" si="5"/>
        <v>-260</v>
      </c>
      <c r="K31" s="20">
        <v>-280</v>
      </c>
      <c r="L31" s="20">
        <f>-L5</f>
        <v>-336</v>
      </c>
      <c r="M31" s="20">
        <f t="shared" si="6"/>
        <v>-56</v>
      </c>
      <c r="N31" s="17"/>
    </row>
    <row r="32" spans="2:14" x14ac:dyDescent="0.25">
      <c r="B32" s="62" t="s">
        <v>99</v>
      </c>
      <c r="C32" s="20">
        <v>59.891264166825501</v>
      </c>
      <c r="D32" s="20">
        <v>157.74175616908124</v>
      </c>
      <c r="E32" s="20">
        <v>96.990114718442669</v>
      </c>
      <c r="F32" s="20">
        <v>426.7</v>
      </c>
      <c r="G32" s="20">
        <v>819</v>
      </c>
      <c r="H32" s="20">
        <v>1092.24550456213</v>
      </c>
      <c r="I32" s="20">
        <f t="shared" si="5"/>
        <v>273.24550456213001</v>
      </c>
      <c r="K32" s="20">
        <v>1578</v>
      </c>
      <c r="L32" s="20">
        <v>1079</v>
      </c>
      <c r="M32" s="20">
        <f t="shared" si="6"/>
        <v>-499</v>
      </c>
      <c r="N32" s="67"/>
    </row>
    <row r="33" spans="2:14" x14ac:dyDescent="0.25">
      <c r="B33" s="14" t="s">
        <v>100</v>
      </c>
      <c r="C33" s="15">
        <v>1435.1508636508995</v>
      </c>
      <c r="D33" s="15">
        <v>2661.559619819981</v>
      </c>
      <c r="E33" s="15">
        <v>3914.3147345384236</v>
      </c>
      <c r="F33" s="15">
        <v>5322.0147345384239</v>
      </c>
      <c r="G33" s="15">
        <v>6948.0147345384239</v>
      </c>
      <c r="H33" s="15">
        <v>8400.2602391005548</v>
      </c>
      <c r="I33" s="15">
        <f t="shared" si="5"/>
        <v>1452.2455045621309</v>
      </c>
      <c r="J33" s="68"/>
      <c r="K33" s="15">
        <f t="shared" ref="K33:L33" si="7">SUM(K29:K32)</f>
        <v>8309.0147345384248</v>
      </c>
      <c r="L33" s="15">
        <f t="shared" si="7"/>
        <v>9293.2602391005548</v>
      </c>
      <c r="M33" s="15">
        <f t="shared" si="6"/>
        <v>984.24550456213001</v>
      </c>
      <c r="N33" s="17"/>
    </row>
    <row r="34" spans="2:14" x14ac:dyDescent="0.25">
      <c r="B34" s="60" t="s">
        <v>101</v>
      </c>
      <c r="C34" s="69">
        <v>9.9699999999999997E-2</v>
      </c>
      <c r="D34" s="69">
        <v>9.9699999999999997E-2</v>
      </c>
      <c r="E34" s="69">
        <v>0.1191</v>
      </c>
      <c r="F34" s="69">
        <v>0.1191</v>
      </c>
      <c r="G34" s="69">
        <v>0.1361</v>
      </c>
      <c r="H34" s="69">
        <v>0.1361</v>
      </c>
      <c r="I34" s="69">
        <f t="shared" si="5"/>
        <v>0</v>
      </c>
      <c r="K34" s="69">
        <v>0.1361</v>
      </c>
      <c r="L34" s="69">
        <v>0.1361</v>
      </c>
      <c r="M34" s="69">
        <f t="shared" si="6"/>
        <v>0</v>
      </c>
      <c r="N34" s="67"/>
    </row>
    <row r="35" spans="2:14" x14ac:dyDescent="0.25">
      <c r="B35" s="14" t="s">
        <v>48</v>
      </c>
      <c r="C35" s="70"/>
      <c r="D35" s="70"/>
      <c r="E35" s="70"/>
      <c r="F35" s="70"/>
      <c r="G35" s="70"/>
      <c r="H35" s="70"/>
      <c r="I35" s="70"/>
      <c r="J35" s="68"/>
      <c r="K35" s="70"/>
      <c r="L35" s="70"/>
      <c r="M35" s="70"/>
      <c r="N35" s="67"/>
    </row>
    <row r="36" spans="2:14" x14ac:dyDescent="0.25">
      <c r="B36" s="60" t="s">
        <v>102</v>
      </c>
      <c r="C36" s="20">
        <v>567.00000000000011</v>
      </c>
      <c r="D36" s="20">
        <v>567</v>
      </c>
      <c r="E36" s="20">
        <v>863.87649800000008</v>
      </c>
      <c r="F36" s="20">
        <v>863.87649800000008</v>
      </c>
      <c r="G36" s="20">
        <v>863.87649800000008</v>
      </c>
      <c r="H36" s="20">
        <v>863.87649799999997</v>
      </c>
      <c r="I36" s="20">
        <f t="shared" si="5"/>
        <v>0</v>
      </c>
      <c r="K36" s="20">
        <v>216</v>
      </c>
      <c r="L36" s="20">
        <v>216</v>
      </c>
      <c r="M36" s="20">
        <f t="shared" si="6"/>
        <v>0</v>
      </c>
      <c r="N36" s="67"/>
    </row>
    <row r="37" spans="2:14" x14ac:dyDescent="0.25">
      <c r="B37" s="60" t="s">
        <v>103</v>
      </c>
      <c r="C37" s="20">
        <v>525.66332335329355</v>
      </c>
      <c r="D37" s="20">
        <v>571.97426214071868</v>
      </c>
      <c r="E37" s="20">
        <v>903.09364590696111</v>
      </c>
      <c r="F37" s="20">
        <v>1001.5406495151198</v>
      </c>
      <c r="G37" s="20">
        <v>1156</v>
      </c>
      <c r="H37" s="20">
        <v>1337.2950444151948</v>
      </c>
      <c r="I37" s="20">
        <f t="shared" si="5"/>
        <v>181.29504441519475</v>
      </c>
      <c r="K37" s="20">
        <v>355</v>
      </c>
      <c r="L37" s="20">
        <v>377</v>
      </c>
      <c r="M37" s="20">
        <f t="shared" si="6"/>
        <v>22</v>
      </c>
      <c r="N37" s="67"/>
    </row>
    <row r="38" spans="2:14" x14ac:dyDescent="0.25">
      <c r="B38" s="60" t="s">
        <v>94</v>
      </c>
      <c r="C38" s="20">
        <v>619</v>
      </c>
      <c r="D38" s="20">
        <v>1269</v>
      </c>
      <c r="E38" s="20">
        <v>1599</v>
      </c>
      <c r="F38" s="20">
        <v>1573</v>
      </c>
      <c r="G38" s="20">
        <v>1605</v>
      </c>
      <c r="H38" s="20">
        <v>1418</v>
      </c>
      <c r="I38" s="20">
        <f t="shared" si="5"/>
        <v>-187</v>
      </c>
      <c r="K38" s="20">
        <v>63</v>
      </c>
      <c r="L38" s="20">
        <f>L30</f>
        <v>150</v>
      </c>
      <c r="M38" s="20">
        <f t="shared" si="6"/>
        <v>87</v>
      </c>
      <c r="N38" s="67"/>
    </row>
    <row r="39" spans="2:14" x14ac:dyDescent="0.25">
      <c r="B39" s="60" t="s">
        <v>104</v>
      </c>
      <c r="C39" s="28">
        <f>C38/C37-1</f>
        <v>0.17755980396596116</v>
      </c>
      <c r="D39" s="28">
        <f t="shared" ref="D39:H39" si="8">D38/D37-1</f>
        <v>1.2186312986366459</v>
      </c>
      <c r="E39" s="28">
        <f t="shared" si="8"/>
        <v>0.77058050097800468</v>
      </c>
      <c r="F39" s="28">
        <f t="shared" si="8"/>
        <v>0.57058028624354229</v>
      </c>
      <c r="G39" s="28">
        <f t="shared" si="8"/>
        <v>0.3884083044982698</v>
      </c>
      <c r="H39" s="28">
        <f t="shared" si="8"/>
        <v>6.0349401519017798E-2</v>
      </c>
      <c r="I39" s="28">
        <f t="shared" si="5"/>
        <v>-0.328058902979252</v>
      </c>
      <c r="K39" s="28">
        <f t="shared" ref="K39:L39" si="9">K38/K37-1</f>
        <v>-0.82253521126760565</v>
      </c>
      <c r="L39" s="28">
        <f t="shared" si="9"/>
        <v>-0.60212201591511938</v>
      </c>
      <c r="M39" s="28">
        <f t="shared" si="6"/>
        <v>0.22041319535248627</v>
      </c>
      <c r="N39" s="67"/>
    </row>
    <row r="40" spans="2:14" x14ac:dyDescent="0.25">
      <c r="B40" s="14" t="s">
        <v>105</v>
      </c>
      <c r="C40" s="71"/>
      <c r="D40" s="71"/>
      <c r="E40" s="71"/>
      <c r="F40" s="71"/>
      <c r="G40" s="71"/>
      <c r="H40" s="71"/>
      <c r="I40" s="71"/>
      <c r="J40" s="68"/>
      <c r="K40" s="71"/>
      <c r="L40" s="71"/>
      <c r="M40" s="71"/>
      <c r="N40" s="67"/>
    </row>
    <row r="41" spans="2:14" x14ac:dyDescent="0.25">
      <c r="B41" s="60" t="s">
        <v>106</v>
      </c>
      <c r="C41" s="24">
        <v>7.8799999999999995E-2</v>
      </c>
      <c r="D41" s="24">
        <v>7.8799999999999995E-2</v>
      </c>
      <c r="E41" s="24">
        <v>0.08</v>
      </c>
      <c r="F41" s="24">
        <v>7.7499999999999999E-2</v>
      </c>
      <c r="G41" s="72">
        <v>7.6352424951418529E-2</v>
      </c>
      <c r="H41" s="72">
        <v>7.3323606072953129E-2</v>
      </c>
      <c r="I41" s="72">
        <f t="shared" si="5"/>
        <v>-3.0288188784654002E-3</v>
      </c>
      <c r="K41" s="72">
        <v>7.3323606072953129E-2</v>
      </c>
      <c r="L41" s="72">
        <v>7.1800000000000003E-2</v>
      </c>
      <c r="M41" s="72">
        <f t="shared" si="6"/>
        <v>-1.5236060729531264E-3</v>
      </c>
      <c r="N41" s="67"/>
    </row>
    <row r="42" spans="2:14" x14ac:dyDescent="0.25">
      <c r="B42" s="60" t="s">
        <v>107</v>
      </c>
      <c r="C42" s="24">
        <v>7.6799999999999993E-2</v>
      </c>
      <c r="D42" s="24">
        <v>7.0000000000000007E-2</v>
      </c>
      <c r="E42" s="24">
        <v>6.9800000000000001E-2</v>
      </c>
      <c r="F42" s="24">
        <v>6.0496507664818691E-2</v>
      </c>
      <c r="G42" s="72">
        <v>6.107955885564343E-2</v>
      </c>
      <c r="H42" s="72">
        <v>5.7048399613746324E-2</v>
      </c>
      <c r="I42" s="72">
        <f t="shared" si="5"/>
        <v>-4.0311592418971059E-3</v>
      </c>
      <c r="K42" s="72">
        <v>6.8619954027546268E-2</v>
      </c>
      <c r="L42" s="72">
        <v>5.9320496474197175E-2</v>
      </c>
      <c r="M42" s="72">
        <f t="shared" si="6"/>
        <v>-9.2994575533490928E-3</v>
      </c>
      <c r="N42" s="67"/>
    </row>
    <row r="43" spans="2:14" x14ac:dyDescent="0.25">
      <c r="B43" s="60" t="s">
        <v>108</v>
      </c>
      <c r="C43" s="24">
        <f>C41-C42</f>
        <v>2.0000000000000018E-3</v>
      </c>
      <c r="D43" s="24">
        <f>D41-D42</f>
        <v>8.7999999999999884E-3</v>
      </c>
      <c r="E43" s="24">
        <f>E41-E42</f>
        <v>1.0200000000000001E-2</v>
      </c>
      <c r="F43" s="24">
        <v>1.7003492335181308E-2</v>
      </c>
      <c r="G43" s="24">
        <f t="shared" ref="G43:H43" si="10">G41-G42</f>
        <v>1.5272866095775099E-2</v>
      </c>
      <c r="H43" s="24">
        <f t="shared" si="10"/>
        <v>1.6275206459206805E-2</v>
      </c>
      <c r="I43" s="72">
        <f t="shared" si="5"/>
        <v>1.0023403634317057E-3</v>
      </c>
      <c r="K43" s="24">
        <f t="shared" ref="K43:L43" si="11">K41-K42</f>
        <v>4.7036520454068614E-3</v>
      </c>
      <c r="L43" s="24">
        <f t="shared" si="11"/>
        <v>1.2479503525802828E-2</v>
      </c>
      <c r="M43" s="72">
        <f t="shared" si="6"/>
        <v>7.7758514803959664E-3</v>
      </c>
      <c r="N43" s="67"/>
    </row>
    <row r="44" spans="2:14" x14ac:dyDescent="0.25">
      <c r="B44" s="60" t="s">
        <v>109</v>
      </c>
      <c r="C44" s="53">
        <v>14.3</v>
      </c>
      <c r="D44" s="53">
        <v>15</v>
      </c>
      <c r="E44" s="53">
        <v>15.3</v>
      </c>
      <c r="F44" s="53">
        <v>16</v>
      </c>
      <c r="G44" s="53">
        <v>16.2</v>
      </c>
      <c r="H44" s="53">
        <v>15.9</v>
      </c>
      <c r="I44" s="53">
        <f t="shared" si="5"/>
        <v>-0.29999999999999893</v>
      </c>
      <c r="K44" s="53">
        <v>4.2</v>
      </c>
      <c r="L44" s="53">
        <v>4.2983405065397191</v>
      </c>
      <c r="M44" s="53">
        <f t="shared" si="6"/>
        <v>9.834050653971893E-2</v>
      </c>
      <c r="N44" s="67"/>
    </row>
    <row r="45" spans="2:14" x14ac:dyDescent="0.25">
      <c r="B45" s="14" t="s">
        <v>110</v>
      </c>
      <c r="C45" s="71"/>
      <c r="D45" s="71"/>
      <c r="E45" s="71"/>
      <c r="F45" s="71"/>
      <c r="G45" s="71"/>
      <c r="H45" s="71"/>
      <c r="I45" s="71"/>
      <c r="J45" s="68"/>
      <c r="K45" s="71"/>
      <c r="L45" s="71"/>
      <c r="M45" s="71"/>
      <c r="N45" s="67"/>
    </row>
    <row r="46" spans="2:14" x14ac:dyDescent="0.25">
      <c r="B46" s="60" t="s">
        <v>106</v>
      </c>
      <c r="C46" s="24">
        <v>6.6100000000000006E-2</v>
      </c>
      <c r="D46" s="24">
        <v>6.6100000000000006E-2</v>
      </c>
      <c r="E46" s="24">
        <v>7.6100000000000001E-2</v>
      </c>
      <c r="F46" s="72">
        <v>7.6316666666666672E-2</v>
      </c>
      <c r="G46" s="72">
        <v>7.4955134146130781E-2</v>
      </c>
      <c r="H46" s="72">
        <v>7.3127731018089281E-2</v>
      </c>
      <c r="I46" s="72">
        <f t="shared" si="5"/>
        <v>-1.8274031280414993E-3</v>
      </c>
      <c r="K46" s="72">
        <v>7.3127731018089281E-2</v>
      </c>
      <c r="L46" s="72">
        <v>7.1499999999999994E-2</v>
      </c>
      <c r="M46" s="72">
        <f t="shared" si="6"/>
        <v>-1.6277310180892873E-3</v>
      </c>
      <c r="N46" s="67"/>
    </row>
    <row r="47" spans="2:14" x14ac:dyDescent="0.25">
      <c r="B47" s="60" t="s">
        <v>107</v>
      </c>
      <c r="C47" s="24">
        <v>7.2000000000000008E-2</v>
      </c>
      <c r="D47" s="24">
        <v>7.0200000000000012E-2</v>
      </c>
      <c r="E47" s="24">
        <v>6.7799999999999999E-2</v>
      </c>
      <c r="F47" s="72">
        <v>6.1040921531194961E-2</v>
      </c>
      <c r="G47" s="72">
        <v>6.0422329224719774E-2</v>
      </c>
      <c r="H47" s="72">
        <v>5.4954367895907096E-2</v>
      </c>
      <c r="I47" s="72">
        <f t="shared" si="5"/>
        <v>-5.4679613288126788E-3</v>
      </c>
      <c r="K47" s="72">
        <v>6.2776982791022798E-2</v>
      </c>
      <c r="L47" s="72">
        <v>5.9514720760930451E-2</v>
      </c>
      <c r="M47" s="72">
        <f t="shared" si="6"/>
        <v>-3.2622620300923472E-3</v>
      </c>
      <c r="N47" s="67"/>
    </row>
    <row r="48" spans="2:14" x14ac:dyDescent="0.25">
      <c r="B48" s="60" t="s">
        <v>108</v>
      </c>
      <c r="C48" s="24">
        <f>C46-C47</f>
        <v>-5.9000000000000025E-3</v>
      </c>
      <c r="D48" s="24">
        <f>D46-D47</f>
        <v>-4.1000000000000064E-3</v>
      </c>
      <c r="E48" s="24">
        <f>E46-E47</f>
        <v>8.3000000000000018E-3</v>
      </c>
      <c r="F48" s="72">
        <v>1.5275745135471711E-2</v>
      </c>
      <c r="G48" s="24">
        <f t="shared" ref="G48:H48" si="12">G46-G47</f>
        <v>1.4532804921411006E-2</v>
      </c>
      <c r="H48" s="24">
        <f t="shared" si="12"/>
        <v>1.8173363122182186E-2</v>
      </c>
      <c r="I48" s="72">
        <f t="shared" si="5"/>
        <v>3.6405582007711795E-3</v>
      </c>
      <c r="K48" s="24">
        <f t="shared" ref="K48:L48" si="13">K46-K47</f>
        <v>1.0350748227066484E-2</v>
      </c>
      <c r="L48" s="24">
        <f t="shared" si="13"/>
        <v>1.1985279239069543E-2</v>
      </c>
      <c r="M48" s="72">
        <f t="shared" si="6"/>
        <v>1.6345310120030598E-3</v>
      </c>
      <c r="N48" s="67"/>
    </row>
    <row r="49" spans="2:14" x14ac:dyDescent="0.25">
      <c r="B49" s="60" t="s">
        <v>109</v>
      </c>
      <c r="C49" s="53">
        <v>11.1</v>
      </c>
      <c r="D49" s="53">
        <v>11.6</v>
      </c>
      <c r="E49" s="53">
        <v>11.9</v>
      </c>
      <c r="F49" s="53">
        <v>12.3</v>
      </c>
      <c r="G49" s="53">
        <v>12.6</v>
      </c>
      <c r="H49" s="53">
        <v>12.4</v>
      </c>
      <c r="I49" s="53">
        <f t="shared" si="5"/>
        <v>-0.19999999999999929</v>
      </c>
      <c r="K49" s="53">
        <v>3.3</v>
      </c>
      <c r="L49" s="53">
        <v>3.2858397064476885</v>
      </c>
      <c r="M49" s="53">
        <f t="shared" si="6"/>
        <v>-1.4160293552311298E-2</v>
      </c>
      <c r="N49" s="67"/>
    </row>
    <row r="50" spans="2:14" x14ac:dyDescent="0.25">
      <c r="B50" s="14" t="s">
        <v>111</v>
      </c>
      <c r="C50" s="71"/>
      <c r="D50" s="71"/>
      <c r="E50" s="71"/>
      <c r="F50" s="71"/>
      <c r="G50" s="71"/>
      <c r="H50" s="71"/>
      <c r="I50" s="71"/>
      <c r="J50" s="68"/>
      <c r="K50" s="71"/>
      <c r="L50" s="71"/>
      <c r="M50" s="71"/>
      <c r="N50" s="67"/>
    </row>
    <row r="51" spans="2:14" x14ac:dyDescent="0.25">
      <c r="B51" s="60" t="s">
        <v>106</v>
      </c>
      <c r="C51" s="24">
        <v>0.1124</v>
      </c>
      <c r="D51" s="24">
        <v>0.1171</v>
      </c>
      <c r="E51" s="24">
        <v>0.13589999999999999</v>
      </c>
      <c r="F51" s="24">
        <v>0.13320000000000001</v>
      </c>
      <c r="G51" s="72">
        <v>0.1234</v>
      </c>
      <c r="H51" s="72">
        <v>0.11736455562286591</v>
      </c>
      <c r="I51" s="72">
        <f t="shared" si="5"/>
        <v>-6.0354443771340888E-3</v>
      </c>
      <c r="K51" s="72">
        <v>0.11736455562286591</v>
      </c>
      <c r="L51" s="72">
        <v>0.1154</v>
      </c>
      <c r="M51" s="72">
        <f t="shared" si="6"/>
        <v>-1.9645556228659045E-3</v>
      </c>
      <c r="N51" s="67"/>
    </row>
    <row r="52" spans="2:14" x14ac:dyDescent="0.25">
      <c r="B52" s="60" t="s">
        <v>107</v>
      </c>
      <c r="C52" s="24">
        <v>0.1318</v>
      </c>
      <c r="D52" s="24">
        <v>0.12498657911970756</v>
      </c>
      <c r="E52" s="24">
        <v>0.12119999999999999</v>
      </c>
      <c r="F52" s="24">
        <v>0.1136432884121565</v>
      </c>
      <c r="G52" s="72">
        <v>0.11852468775041411</v>
      </c>
      <c r="H52" s="72">
        <v>0.11381892467839186</v>
      </c>
      <c r="I52" s="72">
        <f t="shared" si="5"/>
        <v>-4.705763072022251E-3</v>
      </c>
      <c r="K52" s="72">
        <v>0.11894576254584793</v>
      </c>
      <c r="L52" s="72">
        <v>0.11419895379454903</v>
      </c>
      <c r="M52" s="72">
        <f t="shared" si="6"/>
        <v>-4.7468087512989032E-3</v>
      </c>
      <c r="N52" s="67"/>
    </row>
    <row r="53" spans="2:14" x14ac:dyDescent="0.25">
      <c r="B53" s="60" t="s">
        <v>108</v>
      </c>
      <c r="C53" s="24">
        <f>C51-C52</f>
        <v>-1.9400000000000001E-2</v>
      </c>
      <c r="D53" s="24">
        <f>D51-D52</f>
        <v>-7.886579119707568E-3</v>
      </c>
      <c r="E53" s="24">
        <f>E51-E52</f>
        <v>1.4700000000000005E-2</v>
      </c>
      <c r="F53" s="24">
        <v>1.9556711587843514E-2</v>
      </c>
      <c r="G53" s="24">
        <f t="shared" ref="G53:H53" si="14">G51-G52</f>
        <v>4.8753122495858864E-3</v>
      </c>
      <c r="H53" s="24">
        <f t="shared" si="14"/>
        <v>3.5456309444740486E-3</v>
      </c>
      <c r="I53" s="72">
        <f t="shared" si="5"/>
        <v>-1.3296813051118378E-3</v>
      </c>
      <c r="K53" s="24">
        <f t="shared" ref="K53:L53" si="15">K51-K52</f>
        <v>-1.5812069229820258E-3</v>
      </c>
      <c r="L53" s="24">
        <f t="shared" si="15"/>
        <v>1.201046205450973E-3</v>
      </c>
      <c r="M53" s="72">
        <f t="shared" si="6"/>
        <v>2.7822531284329988E-3</v>
      </c>
      <c r="N53" s="67"/>
    </row>
    <row r="54" spans="2:14" x14ac:dyDescent="0.25">
      <c r="B54" s="60" t="s">
        <v>109</v>
      </c>
      <c r="C54" s="53">
        <v>14.9</v>
      </c>
      <c r="D54" s="53">
        <v>15.7</v>
      </c>
      <c r="E54" s="53">
        <v>16.3</v>
      </c>
      <c r="F54" s="53">
        <v>17.2</v>
      </c>
      <c r="G54" s="53">
        <v>17.399999999999999</v>
      </c>
      <c r="H54" s="53">
        <v>17.600000000000001</v>
      </c>
      <c r="I54" s="53">
        <f t="shared" si="5"/>
        <v>0.20000000000000284</v>
      </c>
      <c r="K54" s="53">
        <v>4.4000000000000004</v>
      </c>
      <c r="L54" s="53">
        <v>4.4807767539085237</v>
      </c>
      <c r="M54" s="53">
        <f t="shared" si="6"/>
        <v>8.0776753908523347E-2</v>
      </c>
      <c r="N54" s="67"/>
    </row>
    <row r="55" spans="2:14" x14ac:dyDescent="0.25">
      <c r="B55" s="14" t="s">
        <v>36</v>
      </c>
      <c r="C55" s="71"/>
      <c r="D55" s="71"/>
      <c r="E55" s="71"/>
      <c r="F55" s="71"/>
      <c r="G55" s="71"/>
      <c r="H55" s="71"/>
      <c r="I55" s="71"/>
      <c r="J55" s="68"/>
      <c r="K55" s="71"/>
      <c r="L55" s="71"/>
      <c r="M55" s="71"/>
      <c r="N55" s="67"/>
    </row>
    <row r="56" spans="2:14" x14ac:dyDescent="0.25">
      <c r="B56" s="4" t="s">
        <v>112</v>
      </c>
      <c r="C56" s="3">
        <v>207106</v>
      </c>
      <c r="D56" s="3">
        <v>211378</v>
      </c>
      <c r="E56" s="3">
        <v>217853</v>
      </c>
      <c r="F56" s="3">
        <v>219920</v>
      </c>
      <c r="G56" s="3">
        <v>226708</v>
      </c>
      <c r="H56" s="3">
        <v>231582</v>
      </c>
      <c r="I56" s="3">
        <f t="shared" si="5"/>
        <v>4874</v>
      </c>
      <c r="K56" s="3">
        <v>227076</v>
      </c>
      <c r="L56" s="3">
        <v>231716</v>
      </c>
      <c r="M56" s="3">
        <f t="shared" si="6"/>
        <v>4640</v>
      </c>
      <c r="N56" s="67"/>
    </row>
    <row r="57" spans="2:14" x14ac:dyDescent="0.25">
      <c r="B57" s="4" t="s">
        <v>113</v>
      </c>
      <c r="C57" s="73">
        <v>9.9</v>
      </c>
      <c r="D57" s="73">
        <v>10.199999999999999</v>
      </c>
      <c r="E57" s="73">
        <v>10.5</v>
      </c>
      <c r="F57" s="73">
        <v>10.9</v>
      </c>
      <c r="G57" s="73">
        <v>10.9</v>
      </c>
      <c r="H57" s="73">
        <v>11.2</v>
      </c>
      <c r="I57" s="73">
        <f t="shared" si="5"/>
        <v>0.29999999999999893</v>
      </c>
      <c r="K57" s="73">
        <v>11.021435</v>
      </c>
      <c r="L57" s="73">
        <v>11.275688000000001</v>
      </c>
      <c r="M57" s="73">
        <f t="shared" si="6"/>
        <v>0.25425300000000028</v>
      </c>
      <c r="N57" s="67"/>
    </row>
    <row r="58" spans="2:14" x14ac:dyDescent="0.25">
      <c r="C58" s="38"/>
      <c r="D58" s="38"/>
      <c r="E58" s="38"/>
      <c r="N58" s="67"/>
    </row>
  </sheetData>
  <pageMargins left="0.7" right="0.7" top="0.75" bottom="0.75" header="0.3" footer="0.3"/>
  <pageSetup paperSize="9" scale="58" orientation="landscape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customMetadata/metadata.xml><?xml version="1.0" encoding="utf-8"?>
<metadata xmlns:m="ENERJISA" id="8456964c-c0db-408f-a491-0c724aac0cfd">
  <m:CLASSIFICATION value="I4886p293727nO8">
    <alt>CLASSIFICATION=I4886p293727nO8</alt>
  </m:CLASSIFICATION>
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FactSheet_Cons</vt:lpstr>
      <vt:lpstr>FactSheet _Retail</vt:lpstr>
      <vt:lpstr>FactSheet_Disco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I4886p293727nO8</cp:keywords>
  <cp:lastModifiedBy>Burak SIMSEK</cp:lastModifiedBy>
  <dcterms:created xsi:type="dcterms:W3CDTF">2020-05-04T12:47:14Z</dcterms:created>
  <dcterms:modified xsi:type="dcterms:W3CDTF">2020-05-04T14:34:05Z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3d22c8a3-e2a6-44b0-9819-af0b27299c0c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FirstClassifierName">
    <vt:lpwstr>Gizem YIRTIMCI</vt:lpwstr>
  </property>
  <property fmtid="{D5CDD505-2E9C-101B-9397-08002B2CF9AE}" pid="5" name="FirstClassifiedDate">
    <vt:lpwstr>5/4/2020, 3:48 PM</vt:lpwstr>
  </property>
  <property fmtid="{D5CDD505-2E9C-101B-9397-08002B2CF9AE}" pid="6" name="LastClassifiedDate">
    <vt:lpwstr>5/4/2020, 3:48 PM</vt:lpwstr>
  </property>
  <property fmtid="{D5CDD505-2E9C-101B-9397-08002B2CF9AE}" pid="7" name="LastClassifierName">
    <vt:lpwstr>Gizem YIRTIMCI</vt:lpwstr>
  </property>
  <property fmtid="{D5CDD505-2E9C-101B-9397-08002B2CF9AE}" pid="8" name="CLASSIFICATION">
    <vt:lpwstr>I4886p293727nO8</vt:lpwstr>
  </property>
</Properties>
</file>