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ENERJISA\CFO\GRUP_FINANSAL_KONTROL_MUDURLUGU\09-Consolidation\Conso Workpapers\2021\03.2021\HFM Outputs\Financial Overview Templates\CMB\Sent\"/>
    </mc:Choice>
  </mc:AlternateContent>
  <bookViews>
    <workbookView xWindow="0" yWindow="0" windowWidth="19200" windowHeight="7050" activeTab="1"/>
  </bookViews>
  <sheets>
    <sheet name="Özet Bilgi_Konsolide" sheetId="1" r:id="rId1"/>
    <sheet name="Özet Bilgi_Perakende" sheetId="2" r:id="rId2"/>
    <sheet name="Özet Bilgi_Dağıtım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" hidden="1">[1]TABLO!#REF!</definedName>
    <definedName name="__123Graph_ARISK" localSheetId="0" hidden="1">#REF!</definedName>
    <definedName name="__123Graph_ARISK" localSheetId="1" hidden="1">#REF!</definedName>
    <definedName name="__123Graph_ARISK" hidden="1">#REF!</definedName>
    <definedName name="__123Graph_B" localSheetId="0" hidden="1">[2]FONKON2005!#REF!</definedName>
    <definedName name="__123Graph_B" localSheetId="1" hidden="1">[2]FONKON2005!#REF!</definedName>
    <definedName name="__123Graph_B" hidden="1">[2]FONKON2005!#REF!</definedName>
    <definedName name="__123Graph_BRISK" localSheetId="0" hidden="1">#REF!</definedName>
    <definedName name="__123Graph_BRISK" localSheetId="1" hidden="1">#REF!</definedName>
    <definedName name="__123Graph_BRISK" hidden="1">#REF!</definedName>
    <definedName name="__123Graph_C" localSheetId="0" hidden="1">[2]FONKON2005!#REF!</definedName>
    <definedName name="__123Graph_C" localSheetId="1" hidden="1">[2]FONKON2005!#REF!</definedName>
    <definedName name="__123Graph_C" hidden="1">[2]FONKON2005!#REF!</definedName>
    <definedName name="__123Graph_D" localSheetId="0" hidden="1">[2]FONKON2005!#REF!</definedName>
    <definedName name="__123Graph_D" localSheetId="1" hidden="1">[2]FONKON2005!#REF!</definedName>
    <definedName name="__123Graph_D" hidden="1">[2]FONKON2005!#REF!</definedName>
    <definedName name="__123Graph_E" localSheetId="0" hidden="1">[2]FONKON2005!#REF!</definedName>
    <definedName name="__123Graph_E" localSheetId="1" hidden="1">[2]FONKON2005!#REF!</definedName>
    <definedName name="__123Graph_E" hidden="1">[2]FONKON2005!#REF!</definedName>
    <definedName name="__123Graph_F" localSheetId="0" hidden="1">[2]FONKON2005!#REF!</definedName>
    <definedName name="__123Graph_F" localSheetId="1" hidden="1">[2]FONKON2005!#REF!</definedName>
    <definedName name="__123Graph_F" hidden="1">[2]FONKON2005!#REF!</definedName>
    <definedName name="__123Graph_X" localSheetId="0" hidden="1">[2]FONKON2005!#REF!</definedName>
    <definedName name="__123Graph_X" localSheetId="1" hidden="1">[2]FONKON2005!#REF!</definedName>
    <definedName name="__123Graph_X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_________________________0_S" hidden="1">[3]SEMANAIS!#REF!</definedName>
    <definedName name="_10____0_S" localSheetId="0" hidden="1">[3]SEMANAIS!#REF!</definedName>
    <definedName name="_10____0_S" localSheetId="1" hidden="1">[3]SEMANAIS!#REF!</definedName>
    <definedName name="_10____0_S" hidden="1">[3]SEMANAIS!#REF!</definedName>
    <definedName name="_11___0_S" localSheetId="0" hidden="1">[3]SEMANAIS!#REF!</definedName>
    <definedName name="_11___0_S" localSheetId="1" hidden="1">[3]SEMANAIS!#REF!</definedName>
    <definedName name="_11___0_S" hidden="1">[3]SEMANAIS!#REF!</definedName>
    <definedName name="_12_0_S" localSheetId="0" hidden="1">[3]SEMANAIS!#REF!</definedName>
    <definedName name="_12_0_S" localSheetId="1" hidden="1">[3]SEMANAIS!#REF!</definedName>
    <definedName name="_12_0_S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________________________0_S" hidden="1">[3]SEMANAIS!#REF!</definedName>
    <definedName name="_2S" localSheetId="0" hidden="1">[3]SEMANAIS!#REF!</definedName>
    <definedName name="_2S" localSheetId="1" hidden="1">[3]SEMANAIS!#REF!</definedName>
    <definedName name="_2S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3_______________________0_S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4______________________0_S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5_____________________0_S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6____________________0_S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7___________________0_S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8__________________0_S" hidden="1">[3]SEMANAIS!#REF!</definedName>
    <definedName name="_9_____0_S" localSheetId="0" hidden="1">[3]SEMANAIS!#REF!</definedName>
    <definedName name="_9_____0_S" localSheetId="1" hidden="1">[3]SEMANAIS!#REF!</definedName>
    <definedName name="_9_____0_S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40D80_80F43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7BE51_C172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FitDataRange_FIT_A9C82_40FC4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hidden="1">[5]INVESTISSEMENTS!$A$2:$L$113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_Sort" hidden="1">#REF!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ode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2" hidden="1">#REF!</definedName>
    <definedName name="data3" localSheetId="0" hidden="1">#REF!</definedName>
    <definedName name="data3" localSheetId="1" hidden="1">#REF!</definedName>
    <definedName name="data3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count" hidden="1">#REF!</definedName>
    <definedName name="display_area_2" localSheetId="0" hidden="1">#REF!</definedName>
    <definedName name="display_area_2" localSheetId="1" hidden="1">#REF!</definedName>
    <definedName name="display_area_2" hidden="1">#REF!</definedName>
    <definedName name="disposal2005" localSheetId="0" hidden="1">Main.SAPF4Help()</definedName>
    <definedName name="disposal2005" localSheetId="1" hidden="1">Main.SAPF4Help()</definedName>
    <definedName name="disposal2005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4rtretg" hidden="1">#REF!</definedName>
    <definedName name="etrt" localSheetId="0" hidden="1">#REF!</definedName>
    <definedName name="etrt" localSheetId="1" hidden="1">#REF!</definedName>
    <definedName name="etrt" hidden="1">#REF!</definedName>
    <definedName name="etter" localSheetId="0" hidden="1">#REF!</definedName>
    <definedName name="etter" localSheetId="1" hidden="1">#REF!</definedName>
    <definedName name="etter" hidden="1">#REF!</definedName>
    <definedName name="FCode" localSheetId="0" hidden="1">#REF!</definedName>
    <definedName name="FCode" localSheetId="1" hidden="1">#REF!</definedName>
    <definedName name="FCode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iddenRows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NDEXX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KH" hidden="1">Main.SAPF4Help()</definedName>
    <definedName name="lşiiş" localSheetId="0" hidden="1">#REF!</definedName>
    <definedName name="lşiiş" localSheetId="1" hidden="1">#REF!</definedName>
    <definedName name="lşiiş" hidden="1">#REF!</definedName>
    <definedName name="lşilş" localSheetId="0" hidden="1">#REF!</definedName>
    <definedName name="lşilş" localSheetId="1" hidden="1">#REF!</definedName>
    <definedName name="lşilş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OrderTable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Form" hidden="1">#REF!</definedName>
    <definedName name="Product" localSheetId="0" hidden="1">#REF!</definedName>
    <definedName name="Product" localSheetId="1" hidden="1">#REF!</definedName>
    <definedName name="Product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CArea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r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APFuncF4Help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CONTROLE" hidden="1">#REF!</definedName>
    <definedName name="SIG_YCPATB3_H0069" localSheetId="0" hidden="1">#REF!</definedName>
    <definedName name="SIG_YCPATB3_H0069" localSheetId="1" hidden="1">#REF!</definedName>
    <definedName name="SIG_YCPATB3_H0069" hidden="1">#REF!</definedName>
    <definedName name="SIG_YCPATB3_H0070" localSheetId="0" hidden="1">#REF!</definedName>
    <definedName name="SIG_YCPATB3_H0070" localSheetId="1" hidden="1">#REF!</definedName>
    <definedName name="SIG_YCPATB3_H0070" hidden="1">#REF!</definedName>
    <definedName name="SIG_YCPATB3_H0071" localSheetId="0" hidden="1">#REF!</definedName>
    <definedName name="SIG_YCPATB3_H0071" localSheetId="1" hidden="1">#REF!</definedName>
    <definedName name="SIG_YCPATB3_H0071" hidden="1">#REF!</definedName>
    <definedName name="SIG_YCPATB3_H0072" localSheetId="0" hidden="1">#REF!</definedName>
    <definedName name="SIG_YCPATB3_H0072" localSheetId="1" hidden="1">#REF!</definedName>
    <definedName name="SIG_YCPATB3_H0072" hidden="1">#REF!</definedName>
    <definedName name="SIG_YCPATB3_H0073" localSheetId="0" hidden="1">#REF!</definedName>
    <definedName name="SIG_YCPATB3_H0073" localSheetId="1" hidden="1">#REF!</definedName>
    <definedName name="SIG_YCPATB3_H0073" hidden="1">#REF!</definedName>
    <definedName name="SIG_YCPATB3_H0074" localSheetId="0" hidden="1">#REF!</definedName>
    <definedName name="SIG_YCPATB3_H0074" localSheetId="1" hidden="1">#REF!</definedName>
    <definedName name="SIG_YCPATB3_H0074" hidden="1">#REF!</definedName>
    <definedName name="SIG_YCPATB3_H0075" localSheetId="0" hidden="1">#REF!</definedName>
    <definedName name="SIG_YCPATB3_H0075" localSheetId="1" hidden="1">#REF!</definedName>
    <definedName name="SIG_YCPATB3_H0075" hidden="1">#REF!</definedName>
    <definedName name="SIG_YCPATB3_H0076" localSheetId="0" hidden="1">#REF!</definedName>
    <definedName name="SIG_YCPATB3_H0076" localSheetId="1" hidden="1">#REF!</definedName>
    <definedName name="SIG_YCPATB3_H0076" hidden="1">#REF!</definedName>
    <definedName name="SIG_YCPATB3_H0077" localSheetId="0" hidden="1">#REF!</definedName>
    <definedName name="SIG_YCPATB3_H0077" localSheetId="1" hidden="1">#REF!</definedName>
    <definedName name="SIG_YCPATB3_H0077" hidden="1">#REF!</definedName>
    <definedName name="SIG_YCPATB3_H0078" localSheetId="0" hidden="1">#REF!</definedName>
    <definedName name="SIG_YCPATB3_H0078" localSheetId="1" hidden="1">#REF!</definedName>
    <definedName name="SIG_YCPATB3_H0078" hidden="1">#REF!</definedName>
    <definedName name="SIG_YCPATB3_H0079" localSheetId="0" hidden="1">#REF!</definedName>
    <definedName name="SIG_YCPATB3_H0079" localSheetId="1" hidden="1">#REF!</definedName>
    <definedName name="SIG_YCPATB3_H0079" hidden="1">#REF!</definedName>
    <definedName name="SIG_YCPATB3_H0080" localSheetId="0" hidden="1">#REF!</definedName>
    <definedName name="SIG_YCPATB3_H0080" localSheetId="1" hidden="1">#REF!</definedName>
    <definedName name="SIG_YCPATB3_H0080" hidden="1">#REF!</definedName>
    <definedName name="SIG_YCPATB3_H0081" localSheetId="0" hidden="1">#REF!</definedName>
    <definedName name="SIG_YCPATB3_H0081" localSheetId="1" hidden="1">#REF!</definedName>
    <definedName name="SIG_YCPATB3_H0081" hidden="1">#REF!</definedName>
    <definedName name="SIG_YCPATB3_H0082" localSheetId="0" hidden="1">#REF!</definedName>
    <definedName name="SIG_YCPATB3_H0082" localSheetId="1" hidden="1">#REF!</definedName>
    <definedName name="SIG_YCPATB3_H0082" hidden="1">#REF!</definedName>
    <definedName name="SIG_YCPATB3_H0083" localSheetId="0" hidden="1">#REF!</definedName>
    <definedName name="SIG_YCPATB3_H0083" localSheetId="1" hidden="1">#REF!</definedName>
    <definedName name="SIG_YCPATB3_H0083" hidden="1">#REF!</definedName>
    <definedName name="SIG_YCPATB3_H0084" localSheetId="0" hidden="1">#REF!</definedName>
    <definedName name="SIG_YCPATB3_H0084" localSheetId="1" hidden="1">#REF!</definedName>
    <definedName name="SIG_YCPATB3_H0084" hidden="1">#REF!</definedName>
    <definedName name="SpecialPrice" localSheetId="0" hidden="1">#REF!</definedName>
    <definedName name="SpecialPrice" localSheetId="1" hidden="1">#REF!</definedName>
    <definedName name="SpecialPrice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bl_ProdInfo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2" l="1"/>
  <c r="N60" i="3" l="1"/>
  <c r="J60" i="3"/>
  <c r="J59" i="3"/>
  <c r="N57" i="3"/>
  <c r="N56" i="3"/>
  <c r="N54" i="3"/>
  <c r="J54" i="3"/>
  <c r="I53" i="3"/>
  <c r="H53" i="3"/>
  <c r="G53" i="3"/>
  <c r="E53" i="3"/>
  <c r="D53" i="3"/>
  <c r="C53" i="3"/>
  <c r="J52" i="3"/>
  <c r="N51" i="3"/>
  <c r="L53" i="3"/>
  <c r="J51" i="3"/>
  <c r="N49" i="3"/>
  <c r="J49" i="3"/>
  <c r="H48" i="3"/>
  <c r="G48" i="3"/>
  <c r="E48" i="3"/>
  <c r="D48" i="3"/>
  <c r="C48" i="3"/>
  <c r="N47" i="3"/>
  <c r="J47" i="3"/>
  <c r="N46" i="3"/>
  <c r="L48" i="3"/>
  <c r="J44" i="3"/>
  <c r="L43" i="3"/>
  <c r="H43" i="3"/>
  <c r="G43" i="3"/>
  <c r="E43" i="3"/>
  <c r="D43" i="3"/>
  <c r="C43" i="3"/>
  <c r="N42" i="3"/>
  <c r="J42" i="3"/>
  <c r="N41" i="3"/>
  <c r="M43" i="3"/>
  <c r="J41" i="3"/>
  <c r="I43" i="3"/>
  <c r="H39" i="3"/>
  <c r="G39" i="3"/>
  <c r="F39" i="3"/>
  <c r="E39" i="3"/>
  <c r="D39" i="3"/>
  <c r="C39" i="3"/>
  <c r="N38" i="3"/>
  <c r="N37" i="3"/>
  <c r="J37" i="3"/>
  <c r="N36" i="3"/>
  <c r="J36" i="3"/>
  <c r="N34" i="3"/>
  <c r="J34" i="3"/>
  <c r="M33" i="3"/>
  <c r="N32" i="3"/>
  <c r="J32" i="3"/>
  <c r="J31" i="3"/>
  <c r="N30" i="3"/>
  <c r="I30" i="3"/>
  <c r="I28" i="3"/>
  <c r="H28" i="3"/>
  <c r="G28" i="3"/>
  <c r="F28" i="3"/>
  <c r="E28" i="3"/>
  <c r="D28" i="3"/>
  <c r="N22" i="3"/>
  <c r="J22" i="3"/>
  <c r="N21" i="3"/>
  <c r="J21" i="3"/>
  <c r="N20" i="3"/>
  <c r="N17" i="3"/>
  <c r="J17" i="3"/>
  <c r="N16" i="3"/>
  <c r="J16" i="3"/>
  <c r="N15" i="3"/>
  <c r="J13" i="3"/>
  <c r="N12" i="3"/>
  <c r="J11" i="3"/>
  <c r="N10" i="3"/>
  <c r="J8" i="3"/>
  <c r="N7" i="3"/>
  <c r="J7" i="3"/>
  <c r="N5" i="3"/>
  <c r="J5" i="3"/>
  <c r="N35" i="2"/>
  <c r="J35" i="2"/>
  <c r="N34" i="2"/>
  <c r="N31" i="2"/>
  <c r="J29" i="2"/>
  <c r="N28" i="2"/>
  <c r="J28" i="2"/>
  <c r="N27" i="2"/>
  <c r="J27" i="2"/>
  <c r="N26" i="2"/>
  <c r="J26" i="2"/>
  <c r="M25" i="2"/>
  <c r="N25" i="2" s="1"/>
  <c r="L25" i="2"/>
  <c r="N24" i="2"/>
  <c r="H18" i="2"/>
  <c r="J18" i="2" s="1"/>
  <c r="G18" i="2"/>
  <c r="N16" i="2"/>
  <c r="J16" i="2"/>
  <c r="N15" i="2"/>
  <c r="J15" i="2"/>
  <c r="N14" i="2"/>
  <c r="J14" i="2"/>
  <c r="E13" i="2"/>
  <c r="N12" i="2"/>
  <c r="J12" i="2"/>
  <c r="N11" i="2"/>
  <c r="J11" i="2"/>
  <c r="N10" i="2"/>
  <c r="J10" i="2"/>
  <c r="N9" i="2"/>
  <c r="J9" i="2"/>
  <c r="L8" i="2"/>
  <c r="I8" i="2"/>
  <c r="H8" i="2"/>
  <c r="G8" i="2"/>
  <c r="F8" i="2"/>
  <c r="F13" i="2" s="1"/>
  <c r="F17" i="2" s="1"/>
  <c r="E8" i="2"/>
  <c r="D8" i="2"/>
  <c r="C8" i="2"/>
  <c r="C13" i="2" s="1"/>
  <c r="N7" i="2"/>
  <c r="J7" i="2"/>
  <c r="N6" i="2"/>
  <c r="J6" i="2"/>
  <c r="N5" i="2"/>
  <c r="J4" i="2"/>
  <c r="J62" i="1"/>
  <c r="N61" i="1"/>
  <c r="J61" i="1"/>
  <c r="M58" i="1"/>
  <c r="N58" i="1" s="1"/>
  <c r="I58" i="1"/>
  <c r="J58" i="1" s="1"/>
  <c r="G56" i="1"/>
  <c r="N55" i="1"/>
  <c r="J55" i="1"/>
  <c r="N54" i="1"/>
  <c r="J54" i="1"/>
  <c r="H53" i="1"/>
  <c r="H56" i="1" s="1"/>
  <c r="G53" i="1"/>
  <c r="F53" i="1"/>
  <c r="F56" i="1" s="1"/>
  <c r="E53" i="1"/>
  <c r="E56" i="1" s="1"/>
  <c r="D53" i="1"/>
  <c r="D56" i="1" s="1"/>
  <c r="C53" i="1"/>
  <c r="J52" i="1"/>
  <c r="N51" i="1"/>
  <c r="J51" i="1"/>
  <c r="H49" i="1"/>
  <c r="J49" i="1" s="1"/>
  <c r="G49" i="1"/>
  <c r="F49" i="1"/>
  <c r="J48" i="1"/>
  <c r="N44" i="1"/>
  <c r="J44" i="1"/>
  <c r="N43" i="1"/>
  <c r="J43" i="1"/>
  <c r="J42" i="1"/>
  <c r="J39" i="1"/>
  <c r="N37" i="1"/>
  <c r="J37" i="1"/>
  <c r="N35" i="1"/>
  <c r="J35" i="1"/>
  <c r="N34" i="1"/>
  <c r="J34" i="1"/>
  <c r="N33" i="1"/>
  <c r="J33" i="1"/>
  <c r="N32" i="1"/>
  <c r="J32" i="1"/>
  <c r="N31" i="1"/>
  <c r="J31" i="1"/>
  <c r="L29" i="1"/>
  <c r="J30" i="1"/>
  <c r="I29" i="1"/>
  <c r="H29" i="1"/>
  <c r="G29" i="1"/>
  <c r="F29" i="1"/>
  <c r="E29" i="1"/>
  <c r="D29" i="1"/>
  <c r="C29" i="1"/>
  <c r="E28" i="1"/>
  <c r="D28" i="1"/>
  <c r="C28" i="1"/>
  <c r="G27" i="1"/>
  <c r="M26" i="1"/>
  <c r="N26" i="1" s="1"/>
  <c r="H26" i="1"/>
  <c r="G26" i="1"/>
  <c r="F26" i="1"/>
  <c r="E26" i="1"/>
  <c r="D26" i="1"/>
  <c r="C26" i="1"/>
  <c r="C25" i="1"/>
  <c r="M42" i="1"/>
  <c r="N42" i="1" s="1"/>
  <c r="J21" i="1"/>
  <c r="J19" i="1"/>
  <c r="C18" i="1"/>
  <c r="C23" i="1" s="1"/>
  <c r="N17" i="1"/>
  <c r="N15" i="1"/>
  <c r="N14" i="1"/>
  <c r="J14" i="1"/>
  <c r="N13" i="1"/>
  <c r="J13" i="1"/>
  <c r="N10" i="1"/>
  <c r="N8" i="1"/>
  <c r="N7" i="1"/>
  <c r="J7" i="1"/>
  <c r="I6" i="1"/>
  <c r="I9" i="1" s="1"/>
  <c r="H6" i="1"/>
  <c r="H9" i="1" s="1"/>
  <c r="G6" i="1"/>
  <c r="G9" i="1" s="1"/>
  <c r="E6" i="1"/>
  <c r="E9" i="1" s="1"/>
  <c r="D6" i="1"/>
  <c r="D9" i="1" s="1"/>
  <c r="C6" i="1"/>
  <c r="C9" i="1" s="1"/>
  <c r="N5" i="1"/>
  <c r="J5" i="1"/>
  <c r="N4" i="1"/>
  <c r="M6" i="1"/>
  <c r="J28" i="3" l="1"/>
  <c r="J8" i="2"/>
  <c r="H16" i="1"/>
  <c r="J9" i="1"/>
  <c r="I16" i="1"/>
  <c r="C63" i="1"/>
  <c r="M9" i="1"/>
  <c r="G16" i="1"/>
  <c r="D16" i="1"/>
  <c r="F19" i="2"/>
  <c r="J6" i="1"/>
  <c r="J29" i="1"/>
  <c r="N18" i="2"/>
  <c r="N29" i="2"/>
  <c r="N30" i="2"/>
  <c r="J4" i="1"/>
  <c r="L6" i="1"/>
  <c r="F16" i="1"/>
  <c r="J22" i="1"/>
  <c r="N29" i="3"/>
  <c r="J30" i="3"/>
  <c r="N44" i="3"/>
  <c r="J8" i="1"/>
  <c r="J10" i="1"/>
  <c r="J17" i="1"/>
  <c r="N28" i="3"/>
  <c r="J43" i="3"/>
  <c r="I48" i="3"/>
  <c r="J46" i="3"/>
  <c r="N21" i="1"/>
  <c r="E16" i="1"/>
  <c r="J31" i="2"/>
  <c r="M29" i="1"/>
  <c r="N29" i="1" s="1"/>
  <c r="N30" i="1"/>
  <c r="L33" i="3"/>
  <c r="J15" i="1"/>
  <c r="N22" i="1"/>
  <c r="J34" i="2"/>
  <c r="N8" i="3"/>
  <c r="J15" i="3"/>
  <c r="N19" i="3"/>
  <c r="L23" i="3"/>
  <c r="I23" i="3"/>
  <c r="J20" i="3"/>
  <c r="N52" i="3"/>
  <c r="N59" i="3"/>
  <c r="N52" i="1"/>
  <c r="E17" i="2"/>
  <c r="N4" i="3"/>
  <c r="J53" i="3"/>
  <c r="C38" i="1"/>
  <c r="N4" i="2"/>
  <c r="L13" i="2"/>
  <c r="J5" i="2"/>
  <c r="C17" i="2"/>
  <c r="M8" i="2"/>
  <c r="N8" i="2" s="1"/>
  <c r="N9" i="3"/>
  <c r="I6" i="3"/>
  <c r="I14" i="3" s="1"/>
  <c r="J10" i="3"/>
  <c r="M23" i="3"/>
  <c r="M48" i="3"/>
  <c r="N48" i="3" s="1"/>
  <c r="M6" i="3"/>
  <c r="N11" i="3"/>
  <c r="C56" i="1"/>
  <c r="J26" i="1"/>
  <c r="N36" i="1"/>
  <c r="D13" i="2"/>
  <c r="N13" i="3"/>
  <c r="M39" i="3"/>
  <c r="N43" i="3"/>
  <c r="J56" i="3"/>
  <c r="L53" i="1"/>
  <c r="L6" i="3"/>
  <c r="M53" i="1"/>
  <c r="M23" i="2"/>
  <c r="N23" i="2" s="1"/>
  <c r="I25" i="2"/>
  <c r="G13" i="2"/>
  <c r="J12" i="3"/>
  <c r="H13" i="2"/>
  <c r="J4" i="3"/>
  <c r="I29" i="3"/>
  <c r="M53" i="3"/>
  <c r="N53" i="3" s="1"/>
  <c r="J57" i="3"/>
  <c r="J36" i="1"/>
  <c r="I13" i="2"/>
  <c r="J24" i="2"/>
  <c r="J30" i="2"/>
  <c r="J9" i="3"/>
  <c r="J19" i="3"/>
  <c r="L39" i="3"/>
  <c r="I53" i="1"/>
  <c r="J60" i="1"/>
  <c r="N6" i="3" l="1"/>
  <c r="I18" i="3"/>
  <c r="J14" i="3"/>
  <c r="M16" i="1"/>
  <c r="I38" i="3"/>
  <c r="J29" i="3"/>
  <c r="D17" i="2"/>
  <c r="C19" i="2"/>
  <c r="C45" i="1"/>
  <c r="N33" i="3"/>
  <c r="H17" i="2"/>
  <c r="L14" i="3"/>
  <c r="I25" i="1"/>
  <c r="I18" i="1"/>
  <c r="J16" i="1"/>
  <c r="L56" i="1"/>
  <c r="M56" i="1"/>
  <c r="N53" i="1"/>
  <c r="N39" i="3"/>
  <c r="I33" i="3"/>
  <c r="F25" i="1"/>
  <c r="F18" i="1"/>
  <c r="D18" i="1"/>
  <c r="D25" i="1"/>
  <c r="J6" i="3"/>
  <c r="L17" i="2"/>
  <c r="L9" i="1"/>
  <c r="G25" i="1"/>
  <c r="G18" i="1"/>
  <c r="N23" i="3"/>
  <c r="J48" i="3"/>
  <c r="G17" i="2"/>
  <c r="M14" i="3"/>
  <c r="E25" i="1"/>
  <c r="E18" i="1"/>
  <c r="H25" i="1"/>
  <c r="H18" i="1"/>
  <c r="J23" i="3"/>
  <c r="J25" i="2"/>
  <c r="I17" i="2"/>
  <c r="J13" i="2"/>
  <c r="I23" i="2"/>
  <c r="I56" i="1"/>
  <c r="J53" i="1"/>
  <c r="M13" i="2"/>
  <c r="E19" i="2"/>
  <c r="N6" i="1"/>
  <c r="L19" i="2" l="1"/>
  <c r="J18" i="3"/>
  <c r="E38" i="1"/>
  <c r="I59" i="1"/>
  <c r="J56" i="1"/>
  <c r="N14" i="3"/>
  <c r="M18" i="3"/>
  <c r="G38" i="1"/>
  <c r="J23" i="2"/>
  <c r="I24" i="3"/>
  <c r="G19" i="2"/>
  <c r="I39" i="3"/>
  <c r="J38" i="3"/>
  <c r="G23" i="1"/>
  <c r="I38" i="1"/>
  <c r="J25" i="1"/>
  <c r="L16" i="1"/>
  <c r="N16" i="1" s="1"/>
  <c r="D38" i="1"/>
  <c r="M59" i="1"/>
  <c r="N56" i="1"/>
  <c r="L18" i="3"/>
  <c r="C46" i="1"/>
  <c r="N9" i="1"/>
  <c r="E23" i="1"/>
  <c r="J33" i="3"/>
  <c r="I19" i="2"/>
  <c r="J17" i="2"/>
  <c r="H38" i="1"/>
  <c r="F23" i="1"/>
  <c r="J18" i="1"/>
  <c r="I23" i="1"/>
  <c r="H23" i="1"/>
  <c r="D23" i="1"/>
  <c r="H19" i="2"/>
  <c r="M25" i="1"/>
  <c r="M18" i="1"/>
  <c r="M17" i="2"/>
  <c r="N13" i="2"/>
  <c r="F38" i="1"/>
  <c r="D19" i="2"/>
  <c r="G63" i="1" l="1"/>
  <c r="F63" i="1"/>
  <c r="J59" i="1"/>
  <c r="H45" i="1"/>
  <c r="D45" i="1"/>
  <c r="J24" i="3"/>
  <c r="H63" i="1"/>
  <c r="G45" i="1"/>
  <c r="I45" i="1"/>
  <c r="J38" i="1"/>
  <c r="E45" i="1"/>
  <c r="J19" i="2"/>
  <c r="L18" i="1"/>
  <c r="L25" i="1"/>
  <c r="J39" i="3"/>
  <c r="N18" i="3"/>
  <c r="M24" i="3"/>
  <c r="F45" i="1"/>
  <c r="N59" i="1"/>
  <c r="M62" i="1"/>
  <c r="N62" i="1" s="1"/>
  <c r="D63" i="1"/>
  <c r="M38" i="1"/>
  <c r="N25" i="1"/>
  <c r="I63" i="1"/>
  <c r="J23" i="1"/>
  <c r="L24" i="3"/>
  <c r="M19" i="2"/>
  <c r="N19" i="2" s="1"/>
  <c r="N17" i="2"/>
  <c r="M23" i="1"/>
  <c r="N24" i="3" l="1"/>
  <c r="F46" i="1"/>
  <c r="G46" i="1"/>
  <c r="L23" i="1"/>
  <c r="H46" i="1"/>
  <c r="M45" i="1"/>
  <c r="N18" i="1"/>
  <c r="D46" i="1"/>
  <c r="J63" i="1"/>
  <c r="E46" i="1"/>
  <c r="L38" i="1"/>
  <c r="I46" i="1"/>
  <c r="I47" i="1"/>
  <c r="J45" i="1"/>
  <c r="J46" i="1" l="1"/>
  <c r="J47" i="1"/>
  <c r="L45" i="1"/>
  <c r="M46" i="1"/>
  <c r="N45" i="1"/>
  <c r="N38" i="1"/>
  <c r="N23" i="1"/>
  <c r="L46" i="1" l="1"/>
  <c r="N46" i="1" s="1"/>
</calcChain>
</file>

<file path=xl/sharedStrings.xml><?xml version="1.0" encoding="utf-8"?>
<sst xmlns="http://schemas.openxmlformats.org/spreadsheetml/2006/main" count="349" uniqueCount="117">
  <si>
    <t>19-20</t>
  </si>
  <si>
    <t>20-21</t>
  </si>
  <si>
    <t>-</t>
  </si>
  <si>
    <t xml:space="preserve">Konsolide </t>
  </si>
  <si>
    <t>Finansal Tablolar</t>
  </si>
  <si>
    <t>Değişim</t>
  </si>
  <si>
    <t>1Ç</t>
  </si>
  <si>
    <t>Diğer gelir/gider</t>
  </si>
  <si>
    <t>Hasılat</t>
  </si>
  <si>
    <t>Satışların maliyeti</t>
  </si>
  <si>
    <t>Brüt Kâr</t>
  </si>
  <si>
    <t>İşletme giderleri</t>
  </si>
  <si>
    <t>Faaliyet Kârı</t>
  </si>
  <si>
    <t>Depozitolardan kaynaklanan değerleme farkına ilişkin düzeltmeler</t>
  </si>
  <si>
    <t>Amortisman giderlerine ilişkin düzeltmeler</t>
  </si>
  <si>
    <t xml:space="preserve">Şerefiye değer düşüklüğü </t>
  </si>
  <si>
    <t>TradeCo ilişkili pro-forma FAVÖK düzeltmesi</t>
  </si>
  <si>
    <t>Operasyonel kur farkından kaynaklanan gelir ve giderlere ilişkin düzeltmeler</t>
  </si>
  <si>
    <t>Gelir tavanı düzenlemesiyle ilgili faiz geliri</t>
  </si>
  <si>
    <t>FAVÖK</t>
  </si>
  <si>
    <t>Yatırım harcamaları geri ödemeleri</t>
  </si>
  <si>
    <t>FAVÖK+Yatırım Harcamaları Geri Ödemeleri</t>
  </si>
  <si>
    <t>Finansal varlıkların gerçeğe uygun değerindeki değişim</t>
  </si>
  <si>
    <t>Rekabet Kurumu ceza karşılığı</t>
  </si>
  <si>
    <t>Önceki mali yıllar ile ilgili tek seferlik (gelirler) / giderler</t>
  </si>
  <si>
    <t>Tek seferlik (gelir) / gider</t>
  </si>
  <si>
    <t>Faaliyet Gelirleri</t>
  </si>
  <si>
    <t>Amortisman</t>
  </si>
  <si>
    <t>Finansal sonuç</t>
  </si>
  <si>
    <t>Net kredi faiz gideri</t>
  </si>
  <si>
    <t>Ağırlıklı ortalama kredi finansman maliyeti (%)</t>
  </si>
  <si>
    <t>Tahvil faiz gideri</t>
  </si>
  <si>
    <t>Ağırlıklı ortalama tahvil finansman maliyeti (%)</t>
  </si>
  <si>
    <t>Depozito değerleme giderleri</t>
  </si>
  <si>
    <t>Kiralama borçları faiz gideri</t>
  </si>
  <si>
    <t>Diğer</t>
  </si>
  <si>
    <t>Gelir vergisi</t>
  </si>
  <si>
    <t>Net Kâr</t>
  </si>
  <si>
    <t>Şerefiye değer düşüklüğü karşılığı gideri</t>
  </si>
  <si>
    <t>Tek seferlik refinansman işlemlerine ilişkin giderler</t>
  </si>
  <si>
    <t>Baz Alınan Net Kâr</t>
  </si>
  <si>
    <t>Hisse başına kazanç (kr)</t>
  </si>
  <si>
    <t>Temettü ödeme oranı</t>
  </si>
  <si>
    <t>Temettü (ilgili mali yıla ilişkin)</t>
  </si>
  <si>
    <t>Hisse başına temettü (kr)</t>
  </si>
  <si>
    <t>Faiz ve Vergi Öncesi Operasyonel Nakit Akışı</t>
  </si>
  <si>
    <t>Yatırım harcamaları</t>
  </si>
  <si>
    <t>Faiz ve Vergi Öncesi Serbest Nakit Akışı</t>
  </si>
  <si>
    <t xml:space="preserve">Net faiz ödemeleri </t>
  </si>
  <si>
    <t>Vergi ödemeleri</t>
  </si>
  <si>
    <t>Faiz ve Vergi Sonrası Serbest Nakit Akışı</t>
  </si>
  <si>
    <t>Finansal Net Borç (Açılış bakiyesi)</t>
  </si>
  <si>
    <t>Faiz ve vergi sonrası serbest nakit akışı</t>
  </si>
  <si>
    <t>Temettü ödemeleri</t>
  </si>
  <si>
    <t>Diğer (Kur değişimi, Faiz tahakkuku)</t>
  </si>
  <si>
    <t>Finansal Net Borç (Kapanış bakiyesi)</t>
  </si>
  <si>
    <t>Perakende</t>
  </si>
  <si>
    <t>Finansallar</t>
  </si>
  <si>
    <t>Faaliyetler</t>
  </si>
  <si>
    <t>Düzenlemeye tabi (TWh)</t>
  </si>
  <si>
    <t>Serbest (TWh)</t>
  </si>
  <si>
    <t>Kurumsal</t>
  </si>
  <si>
    <t>Mesken ve ticarethane</t>
  </si>
  <si>
    <t>Düzenlemeye tabi (%)</t>
  </si>
  <si>
    <t>Serbest (%)</t>
  </si>
  <si>
    <t>Müşteri sayısı (m)</t>
  </si>
  <si>
    <t>Müşteri kayıp oranı (%)</t>
  </si>
  <si>
    <t>Satış hacmi (TWh)</t>
  </si>
  <si>
    <t>Brüt kâr marjı (%)</t>
  </si>
  <si>
    <t>Düzenlemeye tabi brüt kâr</t>
  </si>
  <si>
    <t>Serbest piyasa satışlarından elde edilen brüt kâr</t>
  </si>
  <si>
    <t>Müşteri çözümleri brüt kârı</t>
  </si>
  <si>
    <t>Şüpheli alacağa bağlı gelir ve gider</t>
  </si>
  <si>
    <t>Şüpheli alacak karşılığı gideri</t>
  </si>
  <si>
    <t>Vadesi geçmiş elektrik alacaklarından elde edilen faiz geliri</t>
  </si>
  <si>
    <t>Prim tahsilatları</t>
  </si>
  <si>
    <t>Fiyat eşitleme etkileri</t>
  </si>
  <si>
    <t>Net müşteri depozito ilaveleri</t>
  </si>
  <si>
    <t>Net işletme sermayesindeki değişim</t>
  </si>
  <si>
    <t xml:space="preserve">Dağıtım </t>
  </si>
  <si>
    <t>Dağıtım</t>
  </si>
  <si>
    <t>DVT (Açılış bakiyesi)</t>
  </si>
  <si>
    <t xml:space="preserve">Gerçekleşen yatırım harcamaları </t>
  </si>
  <si>
    <t>Geçmişe dönük tarife düzeltmeleri</t>
  </si>
  <si>
    <t>Açılış bakiyesinin yeniden değerlemesi</t>
  </si>
  <si>
    <t>DVT (Kapanış bakiyesi)</t>
  </si>
  <si>
    <t>Reel makul getiri oranı (%)</t>
  </si>
  <si>
    <t>İlk yatırım tavanı (reel)</t>
  </si>
  <si>
    <t>İlk yatırım tavanı (nominal)</t>
  </si>
  <si>
    <t>Gerçekleşen yatırım harcamaları</t>
  </si>
  <si>
    <t>Fazla harcama (%)</t>
  </si>
  <si>
    <t>Kayıp Kaçak Başkent</t>
  </si>
  <si>
    <t>Hedef</t>
  </si>
  <si>
    <t>Gerçekleşme</t>
  </si>
  <si>
    <t>% verimlilik</t>
  </si>
  <si>
    <t>Dağıtılan elektrik miktarı (TWh)</t>
  </si>
  <si>
    <t>Kayıp Kaçak Ayedaş</t>
  </si>
  <si>
    <t>Kayıp Kaçak Toroslar</t>
  </si>
  <si>
    <t>Kaçak Tahakkuku ve Tahsilatı</t>
  </si>
  <si>
    <t>Kaçak tahakkuku</t>
  </si>
  <si>
    <t>Kaçak tahakkuk tahsilatı</t>
  </si>
  <si>
    <t>Dağıtım ağı uzunluğu (km)</t>
  </si>
  <si>
    <t>Dağıtım bağlantı noktası sayısı (m)</t>
  </si>
  <si>
    <t>Finansal gelir</t>
  </si>
  <si>
    <t>Verimlilik ve kalite</t>
  </si>
  <si>
    <t>Yatırım harcamaları verimliliği</t>
  </si>
  <si>
    <t>İşletme giderleri verimliliği</t>
  </si>
  <si>
    <t>Kayıp / kaçak verimliliği</t>
  </si>
  <si>
    <t>Kaçak tahakkuku ve tahsilatı</t>
  </si>
  <si>
    <t>Vergi düzeltmesi</t>
  </si>
  <si>
    <t>Henüz nakit etkisi olmayan finansal gelir</t>
  </si>
  <si>
    <t>Net işletme sermayesi ve diğer</t>
  </si>
  <si>
    <t>Ödenmiş KDV</t>
  </si>
  <si>
    <t>Ödenmemiş ve geçmiş yıl yatırım harcamaları</t>
  </si>
  <si>
    <t>Nakit Etkisi Olan Yatırım Harcamaları</t>
  </si>
  <si>
    <t>Kalite primi</t>
  </si>
  <si>
    <t>Finansal Net Borç / Faaliyet Gelirleri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</si>
</sst>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%"/>
    <numFmt numFmtId="165" formatCode="#,##0.0"/>
    <numFmt numFmtId="166" formatCode="#,##0.0000"/>
    <numFmt numFmtId="167" formatCode="%0.0"/>
    <numFmt numFmtId="168" formatCode="%0"/>
    <numFmt numFmtId="169" formatCode="%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6" fontId="2" fillId="0" borderId="4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0" fontId="4" fillId="2" borderId="1" xfId="0" applyFont="1" applyFill="1" applyBorder="1"/>
    <xf numFmtId="3" fontId="4" fillId="2" borderId="2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3" fontId="0" fillId="0" borderId="2" xfId="0" quotePrefix="1" applyNumberFormat="1" applyFont="1" applyFill="1" applyBorder="1" applyAlignment="1">
      <alignment horizontal="right" indent="1"/>
    </xf>
    <xf numFmtId="9" fontId="0" fillId="0" borderId="0" xfId="1" applyFont="1"/>
    <xf numFmtId="3" fontId="2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indent="1"/>
    </xf>
    <xf numFmtId="4" fontId="6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9" fontId="0" fillId="0" borderId="2" xfId="1" applyFont="1" applyFill="1" applyBorder="1" applyAlignment="1">
      <alignment horizontal="right" indent="1"/>
    </xf>
    <xf numFmtId="165" fontId="0" fillId="0" borderId="2" xfId="0" applyNumberFormat="1" applyFont="1" applyFill="1" applyBorder="1" applyAlignment="1">
      <alignment horizontal="right" indent="1"/>
    </xf>
    <xf numFmtId="165" fontId="4" fillId="2" borderId="2" xfId="0" applyNumberFormat="1" applyFont="1" applyFill="1" applyBorder="1" applyAlignment="1">
      <alignment horizontal="right" indent="1"/>
    </xf>
    <xf numFmtId="165" fontId="2" fillId="0" borderId="2" xfId="0" applyNumberFormat="1" applyFont="1" applyFill="1" applyBorder="1" applyAlignment="1">
      <alignment horizontal="right" indent="1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6" fillId="0" borderId="0" xfId="0" applyFont="1" applyFill="1"/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16" fontId="3" fillId="0" borderId="4" xfId="0" quotePrefix="1" applyNumberFormat="1" applyFont="1" applyFill="1" applyBorder="1" applyAlignment="1">
      <alignment horizontal="center"/>
    </xf>
    <xf numFmtId="3" fontId="0" fillId="0" borderId="0" xfId="1" applyNumberFormat="1" applyFont="1" applyAlignment="1">
      <alignment horizontal="right"/>
    </xf>
    <xf numFmtId="9" fontId="0" fillId="0" borderId="0" xfId="1" applyFont="1" applyAlignment="1">
      <alignment horizontal="right"/>
    </xf>
    <xf numFmtId="3" fontId="4" fillId="2" borderId="2" xfId="0" applyNumberFormat="1" applyFont="1" applyFill="1" applyBorder="1" applyAlignment="1"/>
    <xf numFmtId="3" fontId="0" fillId="0" borderId="2" xfId="0" applyNumberFormat="1" applyFont="1" applyFill="1" applyBorder="1" applyAlignment="1"/>
    <xf numFmtId="3" fontId="0" fillId="0" borderId="2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right" indent="1"/>
    </xf>
    <xf numFmtId="164" fontId="0" fillId="0" borderId="0" xfId="1" applyNumberFormat="1" applyFont="1" applyFill="1" applyAlignment="1">
      <alignment horizontal="right" indent="1"/>
    </xf>
    <xf numFmtId="9" fontId="7" fillId="0" borderId="0" xfId="1" applyFont="1" applyFill="1" applyAlignment="1">
      <alignment horizontal="right" indent="1"/>
    </xf>
    <xf numFmtId="0" fontId="5" fillId="0" borderId="0" xfId="0" applyFont="1" applyFill="1" applyAlignment="1">
      <alignment horizontal="right" indent="1"/>
    </xf>
    <xf numFmtId="9" fontId="0" fillId="0" borderId="0" xfId="1" applyFont="1" applyFill="1" applyAlignment="1">
      <alignment horizontal="right" indent="1"/>
    </xf>
    <xf numFmtId="3" fontId="2" fillId="0" borderId="2" xfId="0" applyNumberFormat="1" applyFont="1" applyFill="1" applyBorder="1" applyAlignment="1"/>
    <xf numFmtId="0" fontId="5" fillId="0" borderId="0" xfId="0" applyFont="1" applyFill="1"/>
    <xf numFmtId="164" fontId="5" fillId="2" borderId="2" xfId="1" applyNumberFormat="1" applyFont="1" applyFill="1" applyBorder="1" applyAlignment="1">
      <alignment horizontal="right" indent="1"/>
    </xf>
    <xf numFmtId="3" fontId="5" fillId="2" borderId="2" xfId="0" applyNumberFormat="1" applyFont="1" applyFill="1" applyBorder="1" applyAlignment="1">
      <alignment horizontal="right" indent="1"/>
    </xf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Fill="1" applyBorder="1" applyAlignment="1">
      <alignment horizontal="right" indent="1"/>
    </xf>
    <xf numFmtId="0" fontId="0" fillId="0" borderId="0" xfId="0" applyFont="1" applyFill="1"/>
    <xf numFmtId="3" fontId="0" fillId="0" borderId="0" xfId="0" applyNumberFormat="1" applyFont="1" applyFill="1" applyAlignment="1">
      <alignment horizontal="right" indent="1"/>
    </xf>
    <xf numFmtId="0" fontId="0" fillId="0" borderId="1" xfId="0" applyFont="1" applyBorder="1"/>
    <xf numFmtId="0" fontId="0" fillId="0" borderId="0" xfId="0" applyFont="1" applyFill="1" applyAlignment="1">
      <alignment horizontal="right" indent="1"/>
    </xf>
    <xf numFmtId="0" fontId="0" fillId="0" borderId="1" xfId="0" applyFont="1" applyFill="1" applyBorder="1" applyAlignment="1">
      <alignment horizontal="left"/>
    </xf>
    <xf numFmtId="166" fontId="0" fillId="0" borderId="0" xfId="0" applyNumberFormat="1" applyFont="1"/>
    <xf numFmtId="4" fontId="0" fillId="0" borderId="0" xfId="0" applyNumberFormat="1" applyFont="1"/>
    <xf numFmtId="165" fontId="0" fillId="0" borderId="0" xfId="0" applyNumberFormat="1" applyFont="1" applyFill="1" applyBorder="1" applyAlignment="1">
      <alignment horizontal="right" indent="1"/>
    </xf>
    <xf numFmtId="165" fontId="0" fillId="0" borderId="0" xfId="0" applyNumberFormat="1" applyFont="1"/>
    <xf numFmtId="0" fontId="0" fillId="0" borderId="0" xfId="0" applyFont="1" applyAlignment="1">
      <alignment horizontal="right"/>
    </xf>
    <xf numFmtId="3" fontId="0" fillId="0" borderId="2" xfId="0" quotePrefix="1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0" fontId="0" fillId="0" borderId="0" xfId="0" applyFont="1" applyAlignment="1"/>
    <xf numFmtId="3" fontId="0" fillId="0" borderId="2" xfId="0" applyNumberFormat="1" applyFont="1" applyBorder="1" applyAlignment="1">
      <alignment horizontal="right" indent="1"/>
    </xf>
    <xf numFmtId="0" fontId="0" fillId="0" borderId="0" xfId="0" applyFont="1" applyAlignment="1">
      <alignment horizontal="right" indent="1"/>
    </xf>
    <xf numFmtId="0" fontId="0" fillId="0" borderId="1" xfId="0" applyFont="1" applyBorder="1" applyAlignment="1">
      <alignment horizontal="left" indent="2"/>
    </xf>
    <xf numFmtId="0" fontId="0" fillId="0" borderId="1" xfId="0" applyFont="1" applyBorder="1" applyAlignment="1">
      <alignment horizontal="left"/>
    </xf>
    <xf numFmtId="3" fontId="0" fillId="0" borderId="2" xfId="1" applyNumberFormat="1" applyFont="1" applyFill="1" applyBorder="1" applyAlignment="1">
      <alignment horizontal="right" indent="1"/>
    </xf>
    <xf numFmtId="3" fontId="0" fillId="0" borderId="0" xfId="0" applyNumberFormat="1" applyFont="1" applyAlignment="1">
      <alignment horizontal="right" indent="1"/>
    </xf>
    <xf numFmtId="167" fontId="0" fillId="0" borderId="2" xfId="1" applyNumberFormat="1" applyFont="1" applyFill="1" applyBorder="1" applyAlignment="1">
      <alignment horizontal="right" indent="1"/>
    </xf>
    <xf numFmtId="167" fontId="0" fillId="0" borderId="0" xfId="0" applyNumberFormat="1" applyFont="1" applyFill="1" applyBorder="1"/>
    <xf numFmtId="168" fontId="0" fillId="0" borderId="2" xfId="1" applyNumberFormat="1" applyFont="1" applyFill="1" applyBorder="1" applyAlignment="1">
      <alignment horizontal="right" indent="1"/>
    </xf>
    <xf numFmtId="167" fontId="4" fillId="2" borderId="2" xfId="1" applyNumberFormat="1" applyFont="1" applyFill="1" applyBorder="1" applyAlignment="1">
      <alignment horizontal="right" indent="1"/>
    </xf>
    <xf numFmtId="167" fontId="0" fillId="0" borderId="0" xfId="0" applyNumberFormat="1" applyFont="1" applyAlignment="1">
      <alignment horizontal="right" indent="1"/>
    </xf>
    <xf numFmtId="169" fontId="0" fillId="0" borderId="2" xfId="1" applyNumberFormat="1" applyFont="1" applyFill="1" applyBorder="1" applyAlignment="1">
      <alignment horizontal="right" indent="1"/>
    </xf>
    <xf numFmtId="169" fontId="0" fillId="0" borderId="0" xfId="0" applyNumberFormat="1" applyFont="1" applyFill="1"/>
    <xf numFmtId="168" fontId="0" fillId="0" borderId="0" xfId="0" applyNumberFormat="1" applyFont="1" applyFill="1"/>
    <xf numFmtId="167" fontId="0" fillId="0" borderId="2" xfId="1" applyNumberFormat="1" applyFont="1" applyBorder="1" applyAlignment="1">
      <alignment horizontal="right" indent="1"/>
    </xf>
    <xf numFmtId="167" fontId="0" fillId="0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8"/>
  <sheetViews>
    <sheetView showGridLines="0" topLeftCell="A25" zoomScale="90" zoomScaleNormal="90" workbookViewId="0">
      <selection activeCell="F36" sqref="F36"/>
    </sheetView>
  </sheetViews>
  <sheetFormatPr defaultColWidth="8.81640625" defaultRowHeight="14.5" x14ac:dyDescent="0.35"/>
  <cols>
    <col min="1" max="1" width="8.453125" style="43" customWidth="1"/>
    <col min="2" max="2" width="54.1796875" style="43" customWidth="1"/>
    <col min="3" max="10" width="10.54296875" style="43" customWidth="1"/>
    <col min="11" max="11" width="2.81640625" style="3" customWidth="1"/>
    <col min="12" max="14" width="10.54296875" style="43" customWidth="1"/>
    <col min="15" max="16384" width="8.81640625" style="43"/>
  </cols>
  <sheetData>
    <row r="1" spans="2:14" x14ac:dyDescent="0.35">
      <c r="C1" s="44"/>
      <c r="D1" s="44"/>
      <c r="E1" s="44"/>
      <c r="F1" s="45"/>
      <c r="G1" s="45"/>
      <c r="H1" s="45"/>
      <c r="J1" s="45"/>
      <c r="L1" s="45"/>
      <c r="N1" s="45"/>
    </row>
    <row r="2" spans="2:14" x14ac:dyDescent="0.35">
      <c r="B2" s="1" t="s">
        <v>3</v>
      </c>
      <c r="C2" s="2"/>
      <c r="D2" s="2"/>
      <c r="E2" s="2"/>
      <c r="F2" s="2"/>
      <c r="G2" s="2"/>
      <c r="H2" s="2"/>
      <c r="I2" s="2"/>
      <c r="J2" s="2" t="s">
        <v>5</v>
      </c>
      <c r="L2" s="2" t="s">
        <v>6</v>
      </c>
      <c r="M2" s="2" t="s">
        <v>6</v>
      </c>
      <c r="N2" s="2" t="s">
        <v>5</v>
      </c>
    </row>
    <row r="3" spans="2:14" ht="15" thickBot="1" x14ac:dyDescent="0.4">
      <c r="B3" s="4" t="s">
        <v>4</v>
      </c>
      <c r="C3" s="5">
        <v>2014</v>
      </c>
      <c r="D3" s="5">
        <v>2015</v>
      </c>
      <c r="E3" s="5">
        <v>2016</v>
      </c>
      <c r="F3" s="5">
        <v>2017</v>
      </c>
      <c r="G3" s="5">
        <v>2018</v>
      </c>
      <c r="H3" s="5">
        <v>2019</v>
      </c>
      <c r="I3" s="5">
        <v>2020</v>
      </c>
      <c r="J3" s="6" t="s">
        <v>0</v>
      </c>
      <c r="L3" s="5">
        <v>2020</v>
      </c>
      <c r="M3" s="5">
        <v>2021</v>
      </c>
      <c r="N3" s="6" t="s">
        <v>1</v>
      </c>
    </row>
    <row r="4" spans="2:14" x14ac:dyDescent="0.35">
      <c r="B4" s="7" t="s">
        <v>8</v>
      </c>
      <c r="C4" s="8">
        <v>8064.4210000000003</v>
      </c>
      <c r="D4" s="8">
        <v>9153.6139999999996</v>
      </c>
      <c r="E4" s="8">
        <v>9103.3799999999992</v>
      </c>
      <c r="F4" s="8">
        <v>12345</v>
      </c>
      <c r="G4" s="8">
        <v>18347</v>
      </c>
      <c r="H4" s="8">
        <v>19453</v>
      </c>
      <c r="I4" s="8">
        <v>21757</v>
      </c>
      <c r="J4" s="8">
        <f>I4-H4</f>
        <v>2304</v>
      </c>
      <c r="L4" s="8">
        <v>5779</v>
      </c>
      <c r="M4" s="8">
        <v>5889</v>
      </c>
      <c r="N4" s="8">
        <f>M4-L4</f>
        <v>110</v>
      </c>
    </row>
    <row r="5" spans="2:14" x14ac:dyDescent="0.35">
      <c r="B5" s="7" t="s">
        <v>9</v>
      </c>
      <c r="C5" s="8">
        <v>-6753.5110000000004</v>
      </c>
      <c r="D5" s="8">
        <v>-7108.12</v>
      </c>
      <c r="E5" s="8">
        <v>-6500.9560000000001</v>
      </c>
      <c r="F5" s="8">
        <v>-8412</v>
      </c>
      <c r="G5" s="8">
        <v>-12380</v>
      </c>
      <c r="H5" s="8">
        <v>-14109</v>
      </c>
      <c r="I5" s="8">
        <v>-16118</v>
      </c>
      <c r="J5" s="8">
        <f t="shared" ref="J5:J63" si="0">I5-H5</f>
        <v>-2009</v>
      </c>
      <c r="L5" s="8">
        <v>-4215</v>
      </c>
      <c r="M5" s="8">
        <v>-4173</v>
      </c>
      <c r="N5" s="8">
        <f t="shared" ref="N5:N10" si="1">M5-L5</f>
        <v>42</v>
      </c>
    </row>
    <row r="6" spans="2:14" x14ac:dyDescent="0.35">
      <c r="B6" s="9" t="s">
        <v>10</v>
      </c>
      <c r="C6" s="10">
        <f t="shared" ref="C6:E6" si="2">SUM(C4:C5)</f>
        <v>1310.9099999999999</v>
      </c>
      <c r="D6" s="10">
        <f t="shared" si="2"/>
        <v>2045.4939999999997</v>
      </c>
      <c r="E6" s="10">
        <f t="shared" si="2"/>
        <v>2602.4239999999991</v>
      </c>
      <c r="F6" s="10">
        <v>3932</v>
      </c>
      <c r="G6" s="10">
        <f>SUM(G4:G5)</f>
        <v>5967</v>
      </c>
      <c r="H6" s="10">
        <f>SUM(H4:H5)</f>
        <v>5344</v>
      </c>
      <c r="I6" s="10">
        <f>SUM(I4:I5)</f>
        <v>5639</v>
      </c>
      <c r="J6" s="10">
        <f t="shared" si="0"/>
        <v>295</v>
      </c>
      <c r="K6" s="11"/>
      <c r="L6" s="10">
        <f>SUM(L4:L5)</f>
        <v>1564</v>
      </c>
      <c r="M6" s="10">
        <f>SUM(M4:M5)</f>
        <v>1716</v>
      </c>
      <c r="N6" s="10">
        <f t="shared" si="1"/>
        <v>152</v>
      </c>
    </row>
    <row r="7" spans="2:14" x14ac:dyDescent="0.35">
      <c r="B7" s="7" t="s">
        <v>11</v>
      </c>
      <c r="C7" s="8">
        <v>-967.3</v>
      </c>
      <c r="D7" s="8">
        <v>-1079.79</v>
      </c>
      <c r="E7" s="8">
        <v>-1228</v>
      </c>
      <c r="F7" s="8">
        <v>-1519</v>
      </c>
      <c r="G7" s="8">
        <v>-1849</v>
      </c>
      <c r="H7" s="8">
        <v>-2170</v>
      </c>
      <c r="I7" s="8">
        <v>-2543</v>
      </c>
      <c r="J7" s="8">
        <f t="shared" si="0"/>
        <v>-373</v>
      </c>
      <c r="L7" s="8">
        <v>-607</v>
      </c>
      <c r="M7" s="8">
        <v>-685</v>
      </c>
      <c r="N7" s="8">
        <f t="shared" si="1"/>
        <v>-78</v>
      </c>
    </row>
    <row r="8" spans="2:14" x14ac:dyDescent="0.35">
      <c r="B8" s="7" t="s">
        <v>7</v>
      </c>
      <c r="C8" s="8">
        <v>-36</v>
      </c>
      <c r="D8" s="8">
        <v>72.599999999999994</v>
      </c>
      <c r="E8" s="8">
        <v>-102</v>
      </c>
      <c r="F8" s="8">
        <v>-173</v>
      </c>
      <c r="G8" s="8">
        <v>-1307</v>
      </c>
      <c r="H8" s="8">
        <v>-110</v>
      </c>
      <c r="I8" s="8">
        <v>-358</v>
      </c>
      <c r="J8" s="8">
        <f t="shared" si="0"/>
        <v>-248</v>
      </c>
      <c r="L8" s="8">
        <v>-125</v>
      </c>
      <c r="M8" s="8">
        <v>-91</v>
      </c>
      <c r="N8" s="8">
        <f t="shared" si="1"/>
        <v>34</v>
      </c>
    </row>
    <row r="9" spans="2:14" x14ac:dyDescent="0.35">
      <c r="B9" s="9" t="s">
        <v>12</v>
      </c>
      <c r="C9" s="10">
        <f>SUM(C6:C8)</f>
        <v>307.6099999999999</v>
      </c>
      <c r="D9" s="10">
        <f t="shared" ref="D9:E9" si="3">SUM(D6:D8)</f>
        <v>1038.3039999999996</v>
      </c>
      <c r="E9" s="10">
        <f t="shared" si="3"/>
        <v>1272.4239999999991</v>
      </c>
      <c r="F9" s="10">
        <v>2241</v>
      </c>
      <c r="G9" s="10">
        <f>SUM(G6:G8)</f>
        <v>2811</v>
      </c>
      <c r="H9" s="10">
        <f>SUM(H6:H8)</f>
        <v>3064</v>
      </c>
      <c r="I9" s="10">
        <f>SUM(I6:I8)</f>
        <v>2738</v>
      </c>
      <c r="J9" s="10">
        <f t="shared" si="0"/>
        <v>-326</v>
      </c>
      <c r="K9" s="11"/>
      <c r="L9" s="10">
        <f>SUM(L6:L8)</f>
        <v>832</v>
      </c>
      <c r="M9" s="10">
        <f>SUM(M6:M8)</f>
        <v>940</v>
      </c>
      <c r="N9" s="10">
        <f t="shared" si="1"/>
        <v>108</v>
      </c>
    </row>
    <row r="10" spans="2:14" x14ac:dyDescent="0.35">
      <c r="B10" s="7" t="s">
        <v>14</v>
      </c>
      <c r="C10" s="8">
        <v>208.66300000000001</v>
      </c>
      <c r="D10" s="8">
        <v>219.4</v>
      </c>
      <c r="E10" s="8">
        <v>218</v>
      </c>
      <c r="F10" s="8">
        <v>235</v>
      </c>
      <c r="G10" s="8">
        <v>258</v>
      </c>
      <c r="H10" s="8">
        <v>373</v>
      </c>
      <c r="I10" s="8">
        <v>444</v>
      </c>
      <c r="J10" s="8">
        <f t="shared" si="0"/>
        <v>71</v>
      </c>
      <c r="L10" s="8">
        <v>100</v>
      </c>
      <c r="M10" s="8">
        <v>105</v>
      </c>
      <c r="N10" s="8">
        <f t="shared" si="1"/>
        <v>5</v>
      </c>
    </row>
    <row r="11" spans="2:14" x14ac:dyDescent="0.35">
      <c r="B11" s="7" t="s">
        <v>15</v>
      </c>
      <c r="C11" s="12" t="s">
        <v>2</v>
      </c>
      <c r="D11" s="12" t="s">
        <v>2</v>
      </c>
      <c r="E11" s="12" t="s">
        <v>2</v>
      </c>
      <c r="F11" s="12" t="s">
        <v>2</v>
      </c>
      <c r="G11" s="8">
        <v>753</v>
      </c>
      <c r="H11" s="8" t="s">
        <v>2</v>
      </c>
      <c r="I11" s="8" t="s">
        <v>2</v>
      </c>
      <c r="J11" s="12" t="s">
        <v>2</v>
      </c>
      <c r="L11" s="8" t="s">
        <v>2</v>
      </c>
      <c r="M11" s="8" t="s">
        <v>2</v>
      </c>
      <c r="N11" s="12" t="s">
        <v>2</v>
      </c>
    </row>
    <row r="12" spans="2:14" x14ac:dyDescent="0.35">
      <c r="B12" s="7" t="s">
        <v>16</v>
      </c>
      <c r="C12" s="8">
        <v>16</v>
      </c>
      <c r="D12" s="8">
        <v>-60</v>
      </c>
      <c r="E12" s="8">
        <v>-16</v>
      </c>
      <c r="F12" s="12" t="s">
        <v>2</v>
      </c>
      <c r="G12" s="12" t="s">
        <v>2</v>
      </c>
      <c r="H12" s="12" t="s">
        <v>2</v>
      </c>
      <c r="I12" s="8" t="s">
        <v>2</v>
      </c>
      <c r="J12" s="12" t="s">
        <v>2</v>
      </c>
      <c r="L12" s="12" t="s">
        <v>2</v>
      </c>
      <c r="M12" s="8" t="s">
        <v>2</v>
      </c>
      <c r="N12" s="12" t="s">
        <v>2</v>
      </c>
    </row>
    <row r="13" spans="2:14" x14ac:dyDescent="0.35">
      <c r="B13" s="7" t="s">
        <v>17</v>
      </c>
      <c r="C13" s="12" t="s">
        <v>2</v>
      </c>
      <c r="D13" s="12" t="s">
        <v>2</v>
      </c>
      <c r="E13" s="12" t="s">
        <v>2</v>
      </c>
      <c r="F13" s="12" t="s">
        <v>2</v>
      </c>
      <c r="G13" s="12">
        <v>44</v>
      </c>
      <c r="H13" s="12">
        <v>4</v>
      </c>
      <c r="I13" s="8">
        <v>28</v>
      </c>
      <c r="J13" s="8">
        <f t="shared" si="0"/>
        <v>24</v>
      </c>
      <c r="L13" s="12">
        <v>6</v>
      </c>
      <c r="M13" s="8">
        <v>23</v>
      </c>
      <c r="N13" s="8">
        <f t="shared" ref="N13:N18" si="4">M13-L13</f>
        <v>17</v>
      </c>
    </row>
    <row r="14" spans="2:14" x14ac:dyDescent="0.35">
      <c r="B14" s="7" t="s">
        <v>13</v>
      </c>
      <c r="C14" s="8">
        <v>43</v>
      </c>
      <c r="D14" s="8">
        <v>36</v>
      </c>
      <c r="E14" s="8">
        <v>40</v>
      </c>
      <c r="F14" s="8">
        <v>79</v>
      </c>
      <c r="G14" s="12">
        <v>243</v>
      </c>
      <c r="H14" s="12">
        <v>114</v>
      </c>
      <c r="I14" s="8">
        <v>162</v>
      </c>
      <c r="J14" s="8">
        <f t="shared" si="0"/>
        <v>48</v>
      </c>
      <c r="L14" s="12">
        <v>35</v>
      </c>
      <c r="M14" s="8">
        <v>82</v>
      </c>
      <c r="N14" s="8">
        <f t="shared" si="4"/>
        <v>47</v>
      </c>
    </row>
    <row r="15" spans="2:14" x14ac:dyDescent="0.35">
      <c r="B15" s="7" t="s">
        <v>18</v>
      </c>
      <c r="C15" s="8">
        <v>-5</v>
      </c>
      <c r="D15" s="8">
        <v>-2</v>
      </c>
      <c r="E15" s="8">
        <v>-19</v>
      </c>
      <c r="F15" s="8">
        <v>0</v>
      </c>
      <c r="G15" s="12">
        <v>-44</v>
      </c>
      <c r="H15" s="12">
        <v>-186</v>
      </c>
      <c r="I15" s="8">
        <v>-30</v>
      </c>
      <c r="J15" s="8">
        <f t="shared" si="0"/>
        <v>156</v>
      </c>
      <c r="L15" s="12">
        <v>-10</v>
      </c>
      <c r="M15" s="8">
        <v>-12</v>
      </c>
      <c r="N15" s="8">
        <f t="shared" si="4"/>
        <v>-2</v>
      </c>
    </row>
    <row r="16" spans="2:14" x14ac:dyDescent="0.35">
      <c r="B16" s="9" t="s">
        <v>19</v>
      </c>
      <c r="C16" s="10">
        <v>569</v>
      </c>
      <c r="D16" s="10">
        <f>SUM(D9:D15)</f>
        <v>1231.7039999999997</v>
      </c>
      <c r="E16" s="10">
        <f>SUM(E9:E15)</f>
        <v>1495.4239999999991</v>
      </c>
      <c r="F16" s="10">
        <f t="shared" ref="F16:I16" si="5">SUM(F9:F15)</f>
        <v>2555</v>
      </c>
      <c r="G16" s="10">
        <f t="shared" si="5"/>
        <v>4065</v>
      </c>
      <c r="H16" s="10">
        <f t="shared" si="5"/>
        <v>3369</v>
      </c>
      <c r="I16" s="10">
        <f t="shared" si="5"/>
        <v>3342</v>
      </c>
      <c r="J16" s="10">
        <f t="shared" si="0"/>
        <v>-27</v>
      </c>
      <c r="K16" s="11"/>
      <c r="L16" s="10">
        <f t="shared" ref="L16:M16" si="6">SUM(L9:L15)</f>
        <v>963</v>
      </c>
      <c r="M16" s="10">
        <f t="shared" si="6"/>
        <v>1138</v>
      </c>
      <c r="N16" s="10">
        <f t="shared" si="4"/>
        <v>175</v>
      </c>
    </row>
    <row r="17" spans="2:14" x14ac:dyDescent="0.35">
      <c r="B17" s="48" t="s">
        <v>20</v>
      </c>
      <c r="C17" s="8">
        <v>210</v>
      </c>
      <c r="D17" s="8">
        <v>200</v>
      </c>
      <c r="E17" s="8">
        <v>443</v>
      </c>
      <c r="F17" s="8">
        <v>592</v>
      </c>
      <c r="G17" s="8">
        <v>798</v>
      </c>
      <c r="H17" s="8">
        <v>1058</v>
      </c>
      <c r="I17" s="8">
        <v>1342</v>
      </c>
      <c r="J17" s="8">
        <f t="shared" si="0"/>
        <v>284</v>
      </c>
      <c r="L17" s="12">
        <v>336</v>
      </c>
      <c r="M17" s="8">
        <v>502</v>
      </c>
      <c r="N17" s="8">
        <f t="shared" si="4"/>
        <v>166</v>
      </c>
    </row>
    <row r="18" spans="2:14" x14ac:dyDescent="0.35">
      <c r="B18" s="9" t="s">
        <v>21</v>
      </c>
      <c r="C18" s="10">
        <f>SUM(C16:C17)</f>
        <v>779</v>
      </c>
      <c r="D18" s="10">
        <f t="shared" ref="D18:F18" si="7">SUM(D16:D17)</f>
        <v>1431.7039999999997</v>
      </c>
      <c r="E18" s="10">
        <f t="shared" si="7"/>
        <v>1938.4239999999991</v>
      </c>
      <c r="F18" s="10">
        <f t="shared" si="7"/>
        <v>3147</v>
      </c>
      <c r="G18" s="10">
        <f>SUM(G16:G17)+1</f>
        <v>4864</v>
      </c>
      <c r="H18" s="10">
        <f>SUM(H16:H17)</f>
        <v>4427</v>
      </c>
      <c r="I18" s="10">
        <f>SUM(I16:I17)</f>
        <v>4684</v>
      </c>
      <c r="J18" s="10">
        <f t="shared" si="0"/>
        <v>257</v>
      </c>
      <c r="K18" s="11"/>
      <c r="L18" s="10">
        <f>SUM(L16:L17)</f>
        <v>1299</v>
      </c>
      <c r="M18" s="10">
        <f>SUM(M16:M17)</f>
        <v>1640</v>
      </c>
      <c r="N18" s="10">
        <f t="shared" si="4"/>
        <v>341</v>
      </c>
    </row>
    <row r="19" spans="2:14" x14ac:dyDescent="0.35">
      <c r="B19" s="48" t="s">
        <v>22</v>
      </c>
      <c r="C19" s="12" t="s">
        <v>2</v>
      </c>
      <c r="D19" s="8">
        <v>-332</v>
      </c>
      <c r="E19" s="12" t="s">
        <v>2</v>
      </c>
      <c r="F19" s="8">
        <v>-467</v>
      </c>
      <c r="G19" s="8">
        <v>-984</v>
      </c>
      <c r="H19" s="8">
        <v>230</v>
      </c>
      <c r="I19" s="8">
        <v>395</v>
      </c>
      <c r="J19" s="8">
        <f t="shared" si="0"/>
        <v>165</v>
      </c>
      <c r="L19" s="12" t="s">
        <v>2</v>
      </c>
      <c r="M19" s="12" t="s">
        <v>2</v>
      </c>
      <c r="N19" s="12" t="s">
        <v>2</v>
      </c>
    </row>
    <row r="20" spans="2:14" x14ac:dyDescent="0.35">
      <c r="B20" s="48" t="s">
        <v>23</v>
      </c>
      <c r="C20" s="12" t="s">
        <v>2</v>
      </c>
      <c r="D20" s="12" t="s">
        <v>2</v>
      </c>
      <c r="E20" s="12" t="s">
        <v>2</v>
      </c>
      <c r="F20" s="12" t="s">
        <v>2</v>
      </c>
      <c r="G20" s="8">
        <v>107</v>
      </c>
      <c r="H20" s="12" t="s">
        <v>2</v>
      </c>
      <c r="I20" s="8" t="s">
        <v>2</v>
      </c>
      <c r="J20" s="8" t="s">
        <v>2</v>
      </c>
      <c r="L20" s="12" t="s">
        <v>2</v>
      </c>
      <c r="M20" s="12" t="s">
        <v>2</v>
      </c>
      <c r="N20" s="12" t="s">
        <v>2</v>
      </c>
    </row>
    <row r="21" spans="2:14" x14ac:dyDescent="0.35">
      <c r="B21" s="48" t="s">
        <v>24</v>
      </c>
      <c r="C21" s="12" t="s">
        <v>2</v>
      </c>
      <c r="D21" s="12" t="s">
        <v>2</v>
      </c>
      <c r="E21" s="12" t="s">
        <v>2</v>
      </c>
      <c r="F21" s="8">
        <v>-115</v>
      </c>
      <c r="G21" s="8">
        <v>-142</v>
      </c>
      <c r="H21" s="8">
        <v>-48</v>
      </c>
      <c r="I21" s="8">
        <v>469</v>
      </c>
      <c r="J21" s="8">
        <f t="shared" si="0"/>
        <v>517</v>
      </c>
      <c r="L21" s="12" t="s">
        <v>2</v>
      </c>
      <c r="M21" s="8">
        <v>-12</v>
      </c>
      <c r="N21" s="8">
        <f>M21</f>
        <v>-12</v>
      </c>
    </row>
    <row r="22" spans="2:14" x14ac:dyDescent="0.35">
      <c r="B22" s="48" t="s">
        <v>25</v>
      </c>
      <c r="C22" s="12" t="s">
        <v>2</v>
      </c>
      <c r="D22" s="12" t="s">
        <v>2</v>
      </c>
      <c r="E22" s="12" t="s">
        <v>2</v>
      </c>
      <c r="F22" s="12" t="s">
        <v>2</v>
      </c>
      <c r="G22" s="12" t="s">
        <v>2</v>
      </c>
      <c r="H22" s="12" t="s">
        <v>2</v>
      </c>
      <c r="I22" s="8">
        <v>60.7</v>
      </c>
      <c r="J22" s="8">
        <f>I22</f>
        <v>60.7</v>
      </c>
      <c r="L22" s="12">
        <v>-32</v>
      </c>
      <c r="M22" s="12" t="s">
        <v>2</v>
      </c>
      <c r="N22" s="8">
        <f>-L22</f>
        <v>32</v>
      </c>
    </row>
    <row r="23" spans="2:14" x14ac:dyDescent="0.35">
      <c r="B23" s="9" t="s">
        <v>26</v>
      </c>
      <c r="C23" s="10">
        <f t="shared" ref="C23:I23" si="8">SUM(C18:C22)</f>
        <v>779</v>
      </c>
      <c r="D23" s="10">
        <f t="shared" si="8"/>
        <v>1099.7039999999997</v>
      </c>
      <c r="E23" s="10">
        <f t="shared" si="8"/>
        <v>1938.4239999999991</v>
      </c>
      <c r="F23" s="10">
        <f t="shared" si="8"/>
        <v>2565</v>
      </c>
      <c r="G23" s="10">
        <f t="shared" si="8"/>
        <v>3845</v>
      </c>
      <c r="H23" s="10">
        <f t="shared" si="8"/>
        <v>4609</v>
      </c>
      <c r="I23" s="10">
        <f t="shared" si="8"/>
        <v>5608.7</v>
      </c>
      <c r="J23" s="10">
        <f t="shared" si="0"/>
        <v>999.69999999999982</v>
      </c>
      <c r="K23" s="11"/>
      <c r="L23" s="10">
        <f>SUM(L18:L22)</f>
        <v>1267</v>
      </c>
      <c r="M23" s="10">
        <f>SUM(M18:M22)</f>
        <v>1628</v>
      </c>
      <c r="N23" s="10">
        <f t="shared" ref="N23" si="9">M23-L23</f>
        <v>361</v>
      </c>
    </row>
    <row r="24" spans="2:14" x14ac:dyDescent="0.35">
      <c r="B24" s="1"/>
      <c r="C24" s="14"/>
      <c r="D24" s="14"/>
      <c r="E24" s="14"/>
      <c r="F24" s="14"/>
      <c r="G24" s="14"/>
      <c r="H24" s="14"/>
      <c r="I24" s="14"/>
      <c r="J24" s="14"/>
      <c r="L24" s="14"/>
      <c r="M24" s="14"/>
      <c r="N24" s="14"/>
    </row>
    <row r="25" spans="2:14" x14ac:dyDescent="0.35">
      <c r="B25" s="9" t="s">
        <v>19</v>
      </c>
      <c r="C25" s="10">
        <f t="shared" ref="C25:I25" si="10">C16</f>
        <v>569</v>
      </c>
      <c r="D25" s="10">
        <f t="shared" si="10"/>
        <v>1231.7039999999997</v>
      </c>
      <c r="E25" s="10">
        <f t="shared" si="10"/>
        <v>1495.4239999999991</v>
      </c>
      <c r="F25" s="10">
        <f t="shared" si="10"/>
        <v>2555</v>
      </c>
      <c r="G25" s="10">
        <f t="shared" si="10"/>
        <v>4065</v>
      </c>
      <c r="H25" s="10">
        <f t="shared" si="10"/>
        <v>3369</v>
      </c>
      <c r="I25" s="10">
        <f t="shared" si="10"/>
        <v>3342</v>
      </c>
      <c r="J25" s="10">
        <f t="shared" si="0"/>
        <v>-27</v>
      </c>
      <c r="K25" s="11"/>
      <c r="L25" s="10">
        <f>L16</f>
        <v>963</v>
      </c>
      <c r="M25" s="10">
        <f>M16</f>
        <v>1138</v>
      </c>
      <c r="N25" s="10">
        <f t="shared" ref="N25:N26" si="11">M25-L25</f>
        <v>175</v>
      </c>
    </row>
    <row r="26" spans="2:14" x14ac:dyDescent="0.35">
      <c r="B26" s="7" t="s">
        <v>27</v>
      </c>
      <c r="C26" s="8">
        <f t="shared" ref="C26:H26" si="12">-C10</f>
        <v>-208.66300000000001</v>
      </c>
      <c r="D26" s="8">
        <f t="shared" si="12"/>
        <v>-219.4</v>
      </c>
      <c r="E26" s="8">
        <f t="shared" si="12"/>
        <v>-218</v>
      </c>
      <c r="F26" s="8">
        <f t="shared" si="12"/>
        <v>-235</v>
      </c>
      <c r="G26" s="8">
        <f t="shared" si="12"/>
        <v>-258</v>
      </c>
      <c r="H26" s="8">
        <f t="shared" si="12"/>
        <v>-373</v>
      </c>
      <c r="I26" s="8">
        <v>-444</v>
      </c>
      <c r="J26" s="8">
        <f t="shared" si="0"/>
        <v>-71</v>
      </c>
      <c r="L26" s="8">
        <v>-100</v>
      </c>
      <c r="M26" s="8">
        <f>-M10</f>
        <v>-105</v>
      </c>
      <c r="N26" s="8">
        <f t="shared" si="11"/>
        <v>-5</v>
      </c>
    </row>
    <row r="27" spans="2:14" x14ac:dyDescent="0.35">
      <c r="B27" s="7" t="s">
        <v>15</v>
      </c>
      <c r="C27" s="12" t="s">
        <v>2</v>
      </c>
      <c r="D27" s="12" t="s">
        <v>2</v>
      </c>
      <c r="E27" s="12" t="s">
        <v>2</v>
      </c>
      <c r="F27" s="12" t="s">
        <v>2</v>
      </c>
      <c r="G27" s="8">
        <f>-G11</f>
        <v>-753</v>
      </c>
      <c r="H27" s="12" t="s">
        <v>2</v>
      </c>
      <c r="I27" s="12" t="s">
        <v>2</v>
      </c>
      <c r="J27" s="12" t="s">
        <v>2</v>
      </c>
      <c r="L27" s="12" t="s">
        <v>2</v>
      </c>
      <c r="M27" s="12" t="s">
        <v>2</v>
      </c>
      <c r="N27" s="12" t="s">
        <v>2</v>
      </c>
    </row>
    <row r="28" spans="2:14" x14ac:dyDescent="0.35">
      <c r="B28" s="7" t="s">
        <v>16</v>
      </c>
      <c r="C28" s="8">
        <f>-C12</f>
        <v>-16</v>
      </c>
      <c r="D28" s="8">
        <f>-D12</f>
        <v>60</v>
      </c>
      <c r="E28" s="8">
        <f>-E12</f>
        <v>16</v>
      </c>
      <c r="F28" s="12" t="s">
        <v>2</v>
      </c>
      <c r="G28" s="12" t="s">
        <v>2</v>
      </c>
      <c r="H28" s="12" t="s">
        <v>2</v>
      </c>
      <c r="I28" s="12" t="s">
        <v>2</v>
      </c>
      <c r="J28" s="12" t="s">
        <v>2</v>
      </c>
      <c r="L28" s="12" t="s">
        <v>2</v>
      </c>
      <c r="M28" s="12" t="s">
        <v>2</v>
      </c>
      <c r="N28" s="12" t="s">
        <v>2</v>
      </c>
    </row>
    <row r="29" spans="2:14" x14ac:dyDescent="0.35">
      <c r="B29" s="7" t="s">
        <v>28</v>
      </c>
      <c r="C29" s="8">
        <f t="shared" ref="C29:G29" si="13">C30+C32+C34+C36</f>
        <v>-608.46</v>
      </c>
      <c r="D29" s="8">
        <f t="shared" si="13"/>
        <v>-609.69000000000005</v>
      </c>
      <c r="E29" s="8">
        <f t="shared" si="13"/>
        <v>-779.56</v>
      </c>
      <c r="F29" s="8">
        <f t="shared" si="13"/>
        <v>-1036</v>
      </c>
      <c r="G29" s="8">
        <f t="shared" si="13"/>
        <v>-1732</v>
      </c>
      <c r="H29" s="8">
        <f>H30+H32+H34+H36+H35</f>
        <v>-1604</v>
      </c>
      <c r="I29" s="8">
        <f>I30+I32+I34+I36+I35</f>
        <v>-1485</v>
      </c>
      <c r="J29" s="8">
        <f t="shared" si="0"/>
        <v>119</v>
      </c>
      <c r="L29" s="8">
        <f>L30+L32+L34+L36+L35</f>
        <v>-431</v>
      </c>
      <c r="M29" s="8">
        <f>M30+M32+M34+M36+M35</f>
        <v>-368</v>
      </c>
      <c r="N29" s="8">
        <f t="shared" ref="N29:N38" si="14">M29-L29</f>
        <v>63</v>
      </c>
    </row>
    <row r="30" spans="2:14" x14ac:dyDescent="0.35">
      <c r="B30" s="15" t="s">
        <v>29</v>
      </c>
      <c r="C30" s="8">
        <v>-517.46</v>
      </c>
      <c r="D30" s="8">
        <v>-526.69000000000005</v>
      </c>
      <c r="E30" s="8">
        <v>-725.56</v>
      </c>
      <c r="F30" s="8">
        <v>-863</v>
      </c>
      <c r="G30" s="8">
        <v>-1159</v>
      </c>
      <c r="H30" s="8">
        <v>-1375</v>
      </c>
      <c r="I30" s="8">
        <v>-974</v>
      </c>
      <c r="J30" s="8">
        <f t="shared" si="0"/>
        <v>401</v>
      </c>
      <c r="L30" s="8">
        <v>-289</v>
      </c>
      <c r="M30" s="8">
        <v>-191</v>
      </c>
      <c r="N30" s="8">
        <f t="shared" si="14"/>
        <v>98</v>
      </c>
    </row>
    <row r="31" spans="2:14" x14ac:dyDescent="0.35">
      <c r="B31" s="15" t="s">
        <v>30</v>
      </c>
      <c r="C31" s="8"/>
      <c r="D31" s="65">
        <v>9.7315847766867136E-2</v>
      </c>
      <c r="E31" s="65">
        <v>0.12236587152326026</v>
      </c>
      <c r="F31" s="65">
        <v>0.128</v>
      </c>
      <c r="G31" s="65">
        <v>0.17078241062162658</v>
      </c>
      <c r="H31" s="65">
        <v>0.18125985532402955</v>
      </c>
      <c r="I31" s="65">
        <v>0.11871214887008945</v>
      </c>
      <c r="J31" s="65">
        <f t="shared" si="0"/>
        <v>-6.2547706453940102E-2</v>
      </c>
      <c r="K31" s="66"/>
      <c r="L31" s="65">
        <v>0.14856599235618259</v>
      </c>
      <c r="M31" s="65">
        <v>0.10399790458831493</v>
      </c>
      <c r="N31" s="65">
        <f t="shared" si="14"/>
        <v>-4.4568087767867665E-2</v>
      </c>
    </row>
    <row r="32" spans="2:14" x14ac:dyDescent="0.35">
      <c r="B32" s="15" t="s">
        <v>31</v>
      </c>
      <c r="C32" s="8">
        <v>-39</v>
      </c>
      <c r="D32" s="8">
        <v>-37</v>
      </c>
      <c r="E32" s="8">
        <v>-24</v>
      </c>
      <c r="F32" s="8">
        <v>-138</v>
      </c>
      <c r="G32" s="8">
        <v>-435</v>
      </c>
      <c r="H32" s="8">
        <v>-212</v>
      </c>
      <c r="I32" s="8">
        <v>-245</v>
      </c>
      <c r="J32" s="8">
        <f t="shared" si="0"/>
        <v>-33</v>
      </c>
      <c r="L32" s="8">
        <v>-54</v>
      </c>
      <c r="M32" s="8">
        <v>-93</v>
      </c>
      <c r="N32" s="8">
        <f t="shared" si="14"/>
        <v>-39</v>
      </c>
    </row>
    <row r="33" spans="2:14" x14ac:dyDescent="0.35">
      <c r="B33" s="15" t="s">
        <v>32</v>
      </c>
      <c r="C33" s="8"/>
      <c r="D33" s="65">
        <v>0.10271374038139168</v>
      </c>
      <c r="E33" s="65">
        <v>6.7310452411078053E-2</v>
      </c>
      <c r="F33" s="65">
        <v>0.15222580413129241</v>
      </c>
      <c r="G33" s="65">
        <v>0.28209196038237444</v>
      </c>
      <c r="H33" s="65">
        <v>0.12853092515001147</v>
      </c>
      <c r="I33" s="65">
        <v>0.16164531217233705</v>
      </c>
      <c r="J33" s="65">
        <f t="shared" si="0"/>
        <v>3.3114387022325581E-2</v>
      </c>
      <c r="K33" s="66"/>
      <c r="L33" s="65">
        <v>0.14766600251442299</v>
      </c>
      <c r="M33" s="65">
        <v>0.24657565172009221</v>
      </c>
      <c r="N33" s="65">
        <f t="shared" si="14"/>
        <v>9.890964920566922E-2</v>
      </c>
    </row>
    <row r="34" spans="2:14" x14ac:dyDescent="0.35">
      <c r="B34" s="15" t="s">
        <v>33</v>
      </c>
      <c r="C34" s="8">
        <v>-43</v>
      </c>
      <c r="D34" s="8">
        <v>-36</v>
      </c>
      <c r="E34" s="8">
        <v>-40</v>
      </c>
      <c r="F34" s="8">
        <v>-79</v>
      </c>
      <c r="G34" s="8">
        <v>-243</v>
      </c>
      <c r="H34" s="8">
        <v>-114</v>
      </c>
      <c r="I34" s="8">
        <v>-162</v>
      </c>
      <c r="J34" s="8">
        <f t="shared" si="0"/>
        <v>-48</v>
      </c>
      <c r="L34" s="8">
        <v>-35</v>
      </c>
      <c r="M34" s="8">
        <v>-82</v>
      </c>
      <c r="N34" s="8">
        <f t="shared" si="14"/>
        <v>-47</v>
      </c>
    </row>
    <row r="35" spans="2:14" x14ac:dyDescent="0.35">
      <c r="B35" s="15" t="s">
        <v>34</v>
      </c>
      <c r="C35" s="12" t="s">
        <v>2</v>
      </c>
      <c r="D35" s="12" t="s">
        <v>2</v>
      </c>
      <c r="E35" s="12" t="s">
        <v>2</v>
      </c>
      <c r="F35" s="12" t="s">
        <v>2</v>
      </c>
      <c r="G35" s="12" t="s">
        <v>2</v>
      </c>
      <c r="H35" s="12">
        <v>-36</v>
      </c>
      <c r="I35" s="12">
        <v>-31</v>
      </c>
      <c r="J35" s="8">
        <f t="shared" si="0"/>
        <v>5</v>
      </c>
      <c r="L35" s="12">
        <v>-8</v>
      </c>
      <c r="M35" s="8">
        <v>-8</v>
      </c>
      <c r="N35" s="8">
        <f t="shared" si="14"/>
        <v>0</v>
      </c>
    </row>
    <row r="36" spans="2:14" x14ac:dyDescent="0.35">
      <c r="B36" s="15" t="s">
        <v>35</v>
      </c>
      <c r="C36" s="8">
        <v>-9</v>
      </c>
      <c r="D36" s="8">
        <v>-10</v>
      </c>
      <c r="E36" s="8">
        <v>10</v>
      </c>
      <c r="F36" s="8">
        <v>44</v>
      </c>
      <c r="G36" s="8">
        <v>105</v>
      </c>
      <c r="H36" s="8">
        <v>133</v>
      </c>
      <c r="I36" s="8">
        <v>-73</v>
      </c>
      <c r="J36" s="8">
        <f t="shared" si="0"/>
        <v>-206</v>
      </c>
      <c r="L36" s="8">
        <v>-45</v>
      </c>
      <c r="M36" s="8">
        <v>6</v>
      </c>
      <c r="N36" s="8">
        <f t="shared" si="14"/>
        <v>51</v>
      </c>
    </row>
    <row r="37" spans="2:14" x14ac:dyDescent="0.35">
      <c r="B37" s="7" t="s">
        <v>36</v>
      </c>
      <c r="C37" s="8">
        <v>-13</v>
      </c>
      <c r="D37" s="8">
        <v>-127</v>
      </c>
      <c r="E37" s="8">
        <v>-137</v>
      </c>
      <c r="F37" s="8">
        <v>-296</v>
      </c>
      <c r="G37" s="8">
        <v>-574</v>
      </c>
      <c r="H37" s="8">
        <v>-358</v>
      </c>
      <c r="I37" s="8">
        <v>-325</v>
      </c>
      <c r="J37" s="8">
        <f t="shared" si="0"/>
        <v>33</v>
      </c>
      <c r="L37" s="8">
        <v>-91</v>
      </c>
      <c r="M37" s="8">
        <v>-133</v>
      </c>
      <c r="N37" s="8">
        <f t="shared" si="14"/>
        <v>-42</v>
      </c>
    </row>
    <row r="38" spans="2:14" x14ac:dyDescent="0.35">
      <c r="B38" s="9" t="s">
        <v>37</v>
      </c>
      <c r="C38" s="10">
        <f t="shared" ref="C38:H38" si="15">SUM(C25:C29,C37)</f>
        <v>-277.12300000000005</v>
      </c>
      <c r="D38" s="10">
        <f t="shared" si="15"/>
        <v>335.61399999999958</v>
      </c>
      <c r="E38" s="10">
        <f t="shared" si="15"/>
        <v>376.86399999999912</v>
      </c>
      <c r="F38" s="10">
        <f t="shared" si="15"/>
        <v>988</v>
      </c>
      <c r="G38" s="10">
        <f t="shared" si="15"/>
        <v>748</v>
      </c>
      <c r="H38" s="10">
        <f t="shared" si="15"/>
        <v>1034</v>
      </c>
      <c r="I38" s="10">
        <f>SUM(I25:I29,I37)</f>
        <v>1088</v>
      </c>
      <c r="J38" s="10">
        <f t="shared" si="0"/>
        <v>54</v>
      </c>
      <c r="K38" s="11"/>
      <c r="L38" s="10">
        <f t="shared" ref="L38" si="16">SUM(L25:L29,L37)</f>
        <v>341</v>
      </c>
      <c r="M38" s="10">
        <f>SUM(M25:M29,M37)</f>
        <v>532</v>
      </c>
      <c r="N38" s="10">
        <f t="shared" si="14"/>
        <v>191</v>
      </c>
    </row>
    <row r="39" spans="2:14" x14ac:dyDescent="0.35">
      <c r="B39" s="48" t="s">
        <v>22</v>
      </c>
      <c r="C39" s="12" t="s">
        <v>2</v>
      </c>
      <c r="D39" s="8">
        <v>-266</v>
      </c>
      <c r="E39" s="12" t="s">
        <v>2</v>
      </c>
      <c r="F39" s="8">
        <v>-373.6</v>
      </c>
      <c r="G39" s="8">
        <v>-768</v>
      </c>
      <c r="H39" s="8">
        <v>179</v>
      </c>
      <c r="I39" s="8">
        <v>308</v>
      </c>
      <c r="J39" s="8">
        <f t="shared" si="0"/>
        <v>129</v>
      </c>
      <c r="L39" s="12" t="s">
        <v>2</v>
      </c>
      <c r="M39" s="12" t="s">
        <v>2</v>
      </c>
      <c r="N39" s="12" t="s">
        <v>2</v>
      </c>
    </row>
    <row r="40" spans="2:14" x14ac:dyDescent="0.35">
      <c r="B40" s="48" t="s">
        <v>23</v>
      </c>
      <c r="C40" s="12" t="s">
        <v>2</v>
      </c>
      <c r="D40" s="12" t="s">
        <v>2</v>
      </c>
      <c r="E40" s="12" t="s">
        <v>2</v>
      </c>
      <c r="F40" s="12" t="s">
        <v>2</v>
      </c>
      <c r="G40" s="8">
        <v>107</v>
      </c>
      <c r="H40" s="12" t="s">
        <v>2</v>
      </c>
      <c r="I40" s="8" t="s">
        <v>2</v>
      </c>
      <c r="J40" s="8" t="s">
        <v>2</v>
      </c>
      <c r="L40" s="12" t="s">
        <v>2</v>
      </c>
      <c r="M40" s="8" t="s">
        <v>2</v>
      </c>
      <c r="N40" s="8" t="s">
        <v>2</v>
      </c>
    </row>
    <row r="41" spans="2:14" x14ac:dyDescent="0.35">
      <c r="B41" s="48" t="s">
        <v>38</v>
      </c>
      <c r="C41" s="12" t="s">
        <v>2</v>
      </c>
      <c r="D41" s="12" t="s">
        <v>2</v>
      </c>
      <c r="E41" s="12" t="s">
        <v>2</v>
      </c>
      <c r="F41" s="12" t="s">
        <v>2</v>
      </c>
      <c r="G41" s="8">
        <v>753</v>
      </c>
      <c r="H41" s="12" t="s">
        <v>2</v>
      </c>
      <c r="I41" s="8" t="s">
        <v>2</v>
      </c>
      <c r="J41" s="8" t="s">
        <v>2</v>
      </c>
      <c r="L41" s="12" t="s">
        <v>2</v>
      </c>
      <c r="M41" s="8" t="s">
        <v>2</v>
      </c>
      <c r="N41" s="8" t="s">
        <v>2</v>
      </c>
    </row>
    <row r="42" spans="2:14" x14ac:dyDescent="0.35">
      <c r="B42" s="48" t="s">
        <v>24</v>
      </c>
      <c r="C42" s="12" t="s">
        <v>2</v>
      </c>
      <c r="D42" s="12" t="s">
        <v>2</v>
      </c>
      <c r="E42" s="12" t="s">
        <v>2</v>
      </c>
      <c r="F42" s="8">
        <v>-92</v>
      </c>
      <c r="G42" s="8">
        <v>-110</v>
      </c>
      <c r="H42" s="8">
        <v>-38</v>
      </c>
      <c r="I42" s="8">
        <v>366</v>
      </c>
      <c r="J42" s="8">
        <f t="shared" si="0"/>
        <v>404</v>
      </c>
      <c r="L42" s="12" t="s">
        <v>2</v>
      </c>
      <c r="M42" s="8">
        <f>ROUND(M21*0.8,0)</f>
        <v>-10</v>
      </c>
      <c r="N42" s="8">
        <f>M42</f>
        <v>-10</v>
      </c>
    </row>
    <row r="43" spans="2:14" x14ac:dyDescent="0.35">
      <c r="B43" s="48" t="s">
        <v>25</v>
      </c>
      <c r="C43" s="12" t="s">
        <v>2</v>
      </c>
      <c r="D43" s="12" t="s">
        <v>2</v>
      </c>
      <c r="E43" s="12" t="s">
        <v>2</v>
      </c>
      <c r="F43" s="12" t="s">
        <v>2</v>
      </c>
      <c r="G43" s="12" t="s">
        <v>2</v>
      </c>
      <c r="H43" s="12" t="s">
        <v>2</v>
      </c>
      <c r="I43" s="8">
        <v>50</v>
      </c>
      <c r="J43" s="12">
        <f t="shared" ref="J43:J44" si="17">I43</f>
        <v>50</v>
      </c>
      <c r="L43" s="12">
        <v>-25</v>
      </c>
      <c r="M43" s="12" t="s">
        <v>2</v>
      </c>
      <c r="N43" s="12">
        <f>-L43</f>
        <v>25</v>
      </c>
    </row>
    <row r="44" spans="2:14" x14ac:dyDescent="0.35">
      <c r="B44" s="48" t="s">
        <v>39</v>
      </c>
      <c r="C44" s="12" t="s">
        <v>2</v>
      </c>
      <c r="D44" s="12" t="s">
        <v>2</v>
      </c>
      <c r="E44" s="12" t="s">
        <v>2</v>
      </c>
      <c r="F44" s="12" t="s">
        <v>2</v>
      </c>
      <c r="G44" s="12" t="s">
        <v>2</v>
      </c>
      <c r="H44" s="12" t="s">
        <v>2</v>
      </c>
      <c r="I44" s="8">
        <v>66</v>
      </c>
      <c r="J44" s="12">
        <f t="shared" si="17"/>
        <v>66</v>
      </c>
      <c r="L44" s="12">
        <v>36</v>
      </c>
      <c r="M44" s="12" t="s">
        <v>2</v>
      </c>
      <c r="N44" s="12">
        <f>-L44</f>
        <v>-36</v>
      </c>
    </row>
    <row r="45" spans="2:14" x14ac:dyDescent="0.35">
      <c r="B45" s="9" t="s">
        <v>40</v>
      </c>
      <c r="C45" s="10">
        <f t="shared" ref="C45:I45" si="18">SUM(C38:C44)</f>
        <v>-277.12300000000005</v>
      </c>
      <c r="D45" s="10">
        <f t="shared" si="18"/>
        <v>69.613999999999578</v>
      </c>
      <c r="E45" s="10">
        <f t="shared" si="18"/>
        <v>376.86399999999912</v>
      </c>
      <c r="F45" s="10">
        <f t="shared" si="18"/>
        <v>522.4</v>
      </c>
      <c r="G45" s="10">
        <f t="shared" si="18"/>
        <v>730</v>
      </c>
      <c r="H45" s="10">
        <f t="shared" si="18"/>
        <v>1175</v>
      </c>
      <c r="I45" s="10">
        <f t="shared" si="18"/>
        <v>1878</v>
      </c>
      <c r="J45" s="10">
        <f t="shared" si="0"/>
        <v>703</v>
      </c>
      <c r="K45" s="11"/>
      <c r="L45" s="10">
        <f>SUM(L38:L44)</f>
        <v>352</v>
      </c>
      <c r="M45" s="10">
        <f>SUM(M38:M44)</f>
        <v>522</v>
      </c>
      <c r="N45" s="10">
        <f t="shared" ref="N45:N46" si="19">M45-L45</f>
        <v>170</v>
      </c>
    </row>
    <row r="46" spans="2:14" x14ac:dyDescent="0.35">
      <c r="B46" s="7" t="s">
        <v>41</v>
      </c>
      <c r="C46" s="16">
        <f t="shared" ref="C46:F46" si="20">C45*1000000/118106896712*100</f>
        <v>-0.23463744092417899</v>
      </c>
      <c r="D46" s="16">
        <f t="shared" si="20"/>
        <v>5.894151987563534E-2</v>
      </c>
      <c r="E46" s="16">
        <f t="shared" si="20"/>
        <v>0.31908720869956497</v>
      </c>
      <c r="F46" s="16">
        <f t="shared" si="20"/>
        <v>0.442311172796163</v>
      </c>
      <c r="G46" s="17">
        <f>G45*1000000/118106896712*100</f>
        <v>0.61808414268989076</v>
      </c>
      <c r="H46" s="17">
        <f>H45*1000000/118106896712*100</f>
        <v>0.99486146254879682</v>
      </c>
      <c r="I46" s="17">
        <f>I45*1000000/118106896712*100</f>
        <v>1.5900849588652257</v>
      </c>
      <c r="J46" s="16">
        <f t="shared" si="0"/>
        <v>0.5952234963164289</v>
      </c>
      <c r="L46" s="17">
        <f>L45*1000000/118106896712*100</f>
        <v>0.29803509346142681</v>
      </c>
      <c r="M46" s="17">
        <f>M45*1000000/118106896712*100</f>
        <v>0.44197249655359316</v>
      </c>
      <c r="N46" s="16">
        <f t="shared" si="19"/>
        <v>0.14393740309216635</v>
      </c>
    </row>
    <row r="47" spans="2:14" x14ac:dyDescent="0.35">
      <c r="B47" s="7" t="s">
        <v>42</v>
      </c>
      <c r="C47" s="18" t="s">
        <v>2</v>
      </c>
      <c r="D47" s="18" t="s">
        <v>2</v>
      </c>
      <c r="E47" s="18" t="s">
        <v>2</v>
      </c>
      <c r="F47" s="67">
        <v>0.68</v>
      </c>
      <c r="G47" s="67">
        <v>0.64740941731074941</v>
      </c>
      <c r="H47" s="67">
        <v>0.60309906382978717</v>
      </c>
      <c r="I47" s="67">
        <f>I48/I45</f>
        <v>0.60383386581469645</v>
      </c>
      <c r="J47" s="67">
        <f t="shared" si="0"/>
        <v>7.348019849092724E-4</v>
      </c>
      <c r="L47" s="12" t="s">
        <v>2</v>
      </c>
      <c r="M47" s="12" t="s">
        <v>2</v>
      </c>
      <c r="N47" s="12" t="s">
        <v>2</v>
      </c>
    </row>
    <row r="48" spans="2:14" x14ac:dyDescent="0.35">
      <c r="B48" s="7" t="s">
        <v>43</v>
      </c>
      <c r="C48" s="18" t="s">
        <v>2</v>
      </c>
      <c r="D48" s="18" t="s">
        <v>2</v>
      </c>
      <c r="E48" s="18" t="s">
        <v>2</v>
      </c>
      <c r="F48" s="8">
        <v>354.23200000000003</v>
      </c>
      <c r="G48" s="8">
        <v>471.60887463684708</v>
      </c>
      <c r="H48" s="8">
        <v>708.64139999999998</v>
      </c>
      <c r="I48" s="8">
        <v>1134</v>
      </c>
      <c r="J48" s="8">
        <f t="shared" si="0"/>
        <v>425.35860000000002</v>
      </c>
      <c r="L48" s="12" t="s">
        <v>2</v>
      </c>
      <c r="M48" s="12" t="s">
        <v>2</v>
      </c>
      <c r="N48" s="12" t="s">
        <v>2</v>
      </c>
    </row>
    <row r="49" spans="2:14" x14ac:dyDescent="0.35">
      <c r="B49" s="7" t="s">
        <v>44</v>
      </c>
      <c r="C49" s="18" t="s">
        <v>2</v>
      </c>
      <c r="D49" s="18" t="s">
        <v>2</v>
      </c>
      <c r="E49" s="18" t="s">
        <v>2</v>
      </c>
      <c r="F49" s="17">
        <f>F48*1000000/118106896712*100</f>
        <v>0.29992490689496631</v>
      </c>
      <c r="G49" s="17">
        <f>G48*1000000/118106896712*100</f>
        <v>0.39930680406145175</v>
      </c>
      <c r="H49" s="17">
        <f>H48*1000000/118106896712*100</f>
        <v>0.60000001670351233</v>
      </c>
      <c r="I49" s="17">
        <v>0.96</v>
      </c>
      <c r="J49" s="17">
        <f t="shared" si="0"/>
        <v>0.35999998329648764</v>
      </c>
      <c r="L49" s="12" t="s">
        <v>2</v>
      </c>
      <c r="M49" s="12" t="s">
        <v>2</v>
      </c>
      <c r="N49" s="12" t="s">
        <v>2</v>
      </c>
    </row>
    <row r="50" spans="2:14" x14ac:dyDescent="0.35">
      <c r="B50" s="7"/>
      <c r="C50" s="19"/>
      <c r="D50" s="19"/>
      <c r="E50" s="19"/>
      <c r="F50" s="17"/>
      <c r="G50" s="17"/>
      <c r="H50" s="17"/>
      <c r="I50" s="17"/>
      <c r="J50" s="17"/>
      <c r="L50" s="17"/>
      <c r="M50" s="17"/>
      <c r="N50" s="17"/>
    </row>
    <row r="51" spans="2:14" x14ac:dyDescent="0.35">
      <c r="B51" s="9" t="s">
        <v>45</v>
      </c>
      <c r="C51" s="10">
        <v>146</v>
      </c>
      <c r="D51" s="10">
        <v>1095</v>
      </c>
      <c r="E51" s="10">
        <v>2004</v>
      </c>
      <c r="F51" s="10">
        <v>1923</v>
      </c>
      <c r="G51" s="10">
        <v>2122</v>
      </c>
      <c r="H51" s="10">
        <v>4168</v>
      </c>
      <c r="I51" s="10">
        <v>4315</v>
      </c>
      <c r="J51" s="10">
        <f t="shared" si="0"/>
        <v>147</v>
      </c>
      <c r="K51" s="11"/>
      <c r="L51" s="10">
        <v>685</v>
      </c>
      <c r="M51" s="10">
        <v>1770</v>
      </c>
      <c r="N51" s="10">
        <f t="shared" ref="N51:N56" si="21">M51-L51</f>
        <v>1085</v>
      </c>
    </row>
    <row r="52" spans="2:14" x14ac:dyDescent="0.35">
      <c r="B52" s="7" t="s">
        <v>46</v>
      </c>
      <c r="C52" s="8">
        <v>-525</v>
      </c>
      <c r="D52" s="8">
        <v>-1093</v>
      </c>
      <c r="E52" s="8">
        <v>-1560</v>
      </c>
      <c r="F52" s="8">
        <v>-1747</v>
      </c>
      <c r="G52" s="8">
        <v>-1602</v>
      </c>
      <c r="H52" s="8">
        <v>-1621</v>
      </c>
      <c r="I52" s="8">
        <v>-2155</v>
      </c>
      <c r="J52" s="63">
        <f t="shared" si="0"/>
        <v>-534</v>
      </c>
      <c r="L52" s="8">
        <v>-700</v>
      </c>
      <c r="M52" s="8">
        <v>-668</v>
      </c>
      <c r="N52" s="63">
        <f t="shared" si="21"/>
        <v>32</v>
      </c>
    </row>
    <row r="53" spans="2:14" x14ac:dyDescent="0.35">
      <c r="B53" s="9" t="s">
        <v>47</v>
      </c>
      <c r="C53" s="10">
        <f t="shared" ref="C53:H53" si="22">SUM(C51:C52)</f>
        <v>-379</v>
      </c>
      <c r="D53" s="10">
        <f t="shared" si="22"/>
        <v>2</v>
      </c>
      <c r="E53" s="10">
        <f t="shared" si="22"/>
        <v>444</v>
      </c>
      <c r="F53" s="10">
        <f t="shared" si="22"/>
        <v>176</v>
      </c>
      <c r="G53" s="10">
        <f t="shared" si="22"/>
        <v>520</v>
      </c>
      <c r="H53" s="10">
        <f t="shared" si="22"/>
        <v>2547</v>
      </c>
      <c r="I53" s="10">
        <f>SUM(I51:I52)</f>
        <v>2160</v>
      </c>
      <c r="J53" s="10">
        <f t="shared" si="0"/>
        <v>-387</v>
      </c>
      <c r="K53" s="11"/>
      <c r="L53" s="10">
        <f t="shared" ref="L53" si="23">SUM(L51:L52)</f>
        <v>-15</v>
      </c>
      <c r="M53" s="10">
        <f>SUM(M51:M52)</f>
        <v>1102</v>
      </c>
      <c r="N53" s="10">
        <f t="shared" si="21"/>
        <v>1117</v>
      </c>
    </row>
    <row r="54" spans="2:14" x14ac:dyDescent="0.35">
      <c r="B54" s="7" t="s">
        <v>48</v>
      </c>
      <c r="C54" s="8">
        <v>-596</v>
      </c>
      <c r="D54" s="8">
        <v>-374.26</v>
      </c>
      <c r="E54" s="8">
        <v>-602</v>
      </c>
      <c r="F54" s="8">
        <v>-886</v>
      </c>
      <c r="G54" s="8">
        <v>-1047</v>
      </c>
      <c r="H54" s="8">
        <v>-1586</v>
      </c>
      <c r="I54" s="8">
        <v>-1211</v>
      </c>
      <c r="J54" s="63">
        <f t="shared" si="0"/>
        <v>375</v>
      </c>
      <c r="L54" s="8">
        <v>-545</v>
      </c>
      <c r="M54" s="8">
        <v>-598</v>
      </c>
      <c r="N54" s="63">
        <f t="shared" si="21"/>
        <v>-53</v>
      </c>
    </row>
    <row r="55" spans="2:14" x14ac:dyDescent="0.35">
      <c r="B55" s="7" t="s">
        <v>49</v>
      </c>
      <c r="C55" s="63">
        <v>-48</v>
      </c>
      <c r="D55" s="63">
        <v>-73</v>
      </c>
      <c r="E55" s="63">
        <v>-145</v>
      </c>
      <c r="F55" s="63">
        <v>-65</v>
      </c>
      <c r="G55" s="8">
        <v>-35</v>
      </c>
      <c r="H55" s="8">
        <v>-456</v>
      </c>
      <c r="I55" s="8">
        <v>-445</v>
      </c>
      <c r="J55" s="63">
        <f t="shared" si="0"/>
        <v>11</v>
      </c>
      <c r="L55" s="8">
        <v>-80</v>
      </c>
      <c r="M55" s="8">
        <v>-179</v>
      </c>
      <c r="N55" s="63">
        <f t="shared" si="21"/>
        <v>-99</v>
      </c>
    </row>
    <row r="56" spans="2:14" x14ac:dyDescent="0.35">
      <c r="B56" s="9" t="s">
        <v>50</v>
      </c>
      <c r="C56" s="10">
        <f>SUM(C53:C55)</f>
        <v>-1023</v>
      </c>
      <c r="D56" s="10">
        <f>SUM(D53:D55)</f>
        <v>-445.26</v>
      </c>
      <c r="E56" s="10">
        <f>SUM(E53:E55)</f>
        <v>-303</v>
      </c>
      <c r="F56" s="10">
        <f>SUM(F53:F55)</f>
        <v>-775</v>
      </c>
      <c r="G56" s="10">
        <f t="shared" ref="G56:H56" si="24">SUM(G53:G55)</f>
        <v>-562</v>
      </c>
      <c r="H56" s="10">
        <f t="shared" si="24"/>
        <v>505</v>
      </c>
      <c r="I56" s="10">
        <f>SUM(I53:I55)</f>
        <v>504</v>
      </c>
      <c r="J56" s="10">
        <f t="shared" si="0"/>
        <v>-1</v>
      </c>
      <c r="K56" s="11"/>
      <c r="L56" s="10">
        <f t="shared" ref="L56" si="25">SUM(L53:L55)</f>
        <v>-640</v>
      </c>
      <c r="M56" s="10">
        <f>SUM(M53:M55)</f>
        <v>325</v>
      </c>
      <c r="N56" s="10">
        <f t="shared" si="21"/>
        <v>965</v>
      </c>
    </row>
    <row r="57" spans="2:14" x14ac:dyDescent="0.35">
      <c r="B57" s="48"/>
      <c r="C57" s="60"/>
      <c r="D57" s="64"/>
      <c r="E57" s="64"/>
      <c r="F57" s="64"/>
      <c r="G57" s="64"/>
      <c r="H57" s="64"/>
      <c r="I57" s="64"/>
      <c r="J57" s="64"/>
      <c r="L57" s="64"/>
      <c r="M57" s="64"/>
      <c r="N57" s="64"/>
    </row>
    <row r="58" spans="2:14" x14ac:dyDescent="0.35">
      <c r="B58" s="48" t="s">
        <v>51</v>
      </c>
      <c r="C58" s="12" t="s">
        <v>2</v>
      </c>
      <c r="D58" s="64">
        <v>5461</v>
      </c>
      <c r="E58" s="64">
        <v>6083</v>
      </c>
      <c r="F58" s="59">
        <v>6490</v>
      </c>
      <c r="G58" s="59">
        <v>7303</v>
      </c>
      <c r="H58" s="59">
        <v>8702</v>
      </c>
      <c r="I58" s="59">
        <f>H62</f>
        <v>8846.7929999999997</v>
      </c>
      <c r="J58" s="59">
        <f t="shared" si="0"/>
        <v>144.79299999999967</v>
      </c>
      <c r="L58" s="8">
        <v>8846.7929999999997</v>
      </c>
      <c r="M58" s="59">
        <f>I62</f>
        <v>9399</v>
      </c>
      <c r="N58" s="59">
        <f t="shared" ref="N58:N62" si="26">M58-L58</f>
        <v>552.20700000000033</v>
      </c>
    </row>
    <row r="59" spans="2:14" x14ac:dyDescent="0.35">
      <c r="B59" s="57" t="s">
        <v>52</v>
      </c>
      <c r="C59" s="12" t="s">
        <v>2</v>
      </c>
      <c r="D59" s="59">
        <v>445.26</v>
      </c>
      <c r="E59" s="59">
        <v>303</v>
      </c>
      <c r="F59" s="59">
        <v>775</v>
      </c>
      <c r="G59" s="59">
        <v>562</v>
      </c>
      <c r="H59" s="59">
        <v>-505</v>
      </c>
      <c r="I59" s="59">
        <f>-I56</f>
        <v>-504</v>
      </c>
      <c r="J59" s="59">
        <f t="shared" si="0"/>
        <v>1</v>
      </c>
      <c r="L59" s="8">
        <v>640</v>
      </c>
      <c r="M59" s="59">
        <f>-M56</f>
        <v>-325</v>
      </c>
      <c r="N59" s="59">
        <f t="shared" si="26"/>
        <v>-965</v>
      </c>
    </row>
    <row r="60" spans="2:14" x14ac:dyDescent="0.35">
      <c r="B60" s="57" t="s">
        <v>53</v>
      </c>
      <c r="C60" s="12" t="s">
        <v>2</v>
      </c>
      <c r="D60" s="12" t="s">
        <v>2</v>
      </c>
      <c r="E60" s="12" t="s">
        <v>2</v>
      </c>
      <c r="F60" s="12" t="s">
        <v>2</v>
      </c>
      <c r="G60" s="59">
        <v>354</v>
      </c>
      <c r="H60" s="59">
        <v>471.60887463684708</v>
      </c>
      <c r="I60" s="59">
        <v>708.64</v>
      </c>
      <c r="J60" s="59">
        <f t="shared" si="0"/>
        <v>237.03112536315291</v>
      </c>
      <c r="L60" s="8" t="s">
        <v>2</v>
      </c>
      <c r="M60" s="59" t="s">
        <v>2</v>
      </c>
      <c r="N60" s="59" t="s">
        <v>2</v>
      </c>
    </row>
    <row r="61" spans="2:14" x14ac:dyDescent="0.35">
      <c r="B61" s="57" t="s">
        <v>54</v>
      </c>
      <c r="C61" s="12" t="s">
        <v>2</v>
      </c>
      <c r="D61" s="59">
        <v>176.74</v>
      </c>
      <c r="E61" s="59">
        <v>107</v>
      </c>
      <c r="F61" s="59">
        <v>38</v>
      </c>
      <c r="G61" s="59">
        <v>483</v>
      </c>
      <c r="H61" s="59">
        <v>178.18412536315191</v>
      </c>
      <c r="I61" s="59">
        <v>347.56700000000092</v>
      </c>
      <c r="J61" s="59">
        <f t="shared" si="0"/>
        <v>169.38287463684901</v>
      </c>
      <c r="L61" s="8">
        <v>-275.79299999999967</v>
      </c>
      <c r="M61" s="59">
        <v>-550</v>
      </c>
      <c r="N61" s="59">
        <f t="shared" si="26"/>
        <v>-274.20700000000033</v>
      </c>
    </row>
    <row r="62" spans="2:14" x14ac:dyDescent="0.35">
      <c r="B62" s="48" t="s">
        <v>55</v>
      </c>
      <c r="C62" s="59">
        <v>5461</v>
      </c>
      <c r="D62" s="59">
        <v>6083</v>
      </c>
      <c r="E62" s="59">
        <v>6493</v>
      </c>
      <c r="F62" s="59">
        <v>7303</v>
      </c>
      <c r="G62" s="59">
        <v>8702</v>
      </c>
      <c r="H62" s="59">
        <v>8846.7929999999997</v>
      </c>
      <c r="I62" s="59">
        <v>9399</v>
      </c>
      <c r="J62" s="59">
        <f t="shared" si="0"/>
        <v>552.20700000000033</v>
      </c>
      <c r="L62" s="8">
        <v>9211</v>
      </c>
      <c r="M62" s="59">
        <f>SUM(M58:M61)</f>
        <v>8524</v>
      </c>
      <c r="N62" s="59">
        <f t="shared" si="26"/>
        <v>-687</v>
      </c>
    </row>
    <row r="63" spans="2:14" x14ac:dyDescent="0.35">
      <c r="B63" s="9" t="s">
        <v>116</v>
      </c>
      <c r="C63" s="20">
        <f>ROUND(C62/C23,1)</f>
        <v>7</v>
      </c>
      <c r="D63" s="20">
        <f>ROUND(D62/D23,1)</f>
        <v>5.5</v>
      </c>
      <c r="E63" s="20">
        <v>3.4</v>
      </c>
      <c r="F63" s="20">
        <f>ROUND(F62/F23,1)</f>
        <v>2.8</v>
      </c>
      <c r="G63" s="20">
        <f>ROUND(G62/G23,1)</f>
        <v>2.2999999999999998</v>
      </c>
      <c r="H63" s="20">
        <f>ROUND(H62/H23,1)</f>
        <v>1.9</v>
      </c>
      <c r="I63" s="20">
        <f>ROUND(I62/I23,1)</f>
        <v>1.7</v>
      </c>
      <c r="J63" s="20">
        <f t="shared" si="0"/>
        <v>-0.19999999999999996</v>
      </c>
      <c r="K63" s="11"/>
      <c r="L63" s="20" t="s">
        <v>2</v>
      </c>
      <c r="M63" s="20" t="s">
        <v>2</v>
      </c>
      <c r="N63" s="20" t="s">
        <v>2</v>
      </c>
    </row>
    <row r="64" spans="2:14" x14ac:dyDescent="0.35">
      <c r="B64" s="1"/>
      <c r="C64" s="21"/>
      <c r="D64" s="21"/>
      <c r="E64" s="21"/>
      <c r="F64" s="21"/>
      <c r="G64" s="21"/>
      <c r="H64" s="21"/>
      <c r="J64" s="21"/>
      <c r="L64" s="21"/>
      <c r="N64" s="21"/>
    </row>
    <row r="65" spans="3:14" x14ac:dyDescent="0.35">
      <c r="C65" s="44"/>
      <c r="E65" s="44"/>
      <c r="F65" s="44"/>
      <c r="G65" s="44"/>
      <c r="H65" s="44"/>
      <c r="J65" s="44"/>
      <c r="L65" s="44"/>
      <c r="N65" s="44"/>
    </row>
    <row r="66" spans="3:14" x14ac:dyDescent="0.35">
      <c r="C66" s="44"/>
      <c r="E66" s="44"/>
      <c r="F66" s="44"/>
      <c r="G66" s="44"/>
      <c r="H66" s="44"/>
      <c r="J66" s="44"/>
      <c r="L66" s="44"/>
      <c r="N66" s="44"/>
    </row>
    <row r="67" spans="3:14" x14ac:dyDescent="0.35">
      <c r="C67" s="44"/>
      <c r="E67" s="54"/>
      <c r="F67" s="54"/>
      <c r="G67" s="44"/>
      <c r="H67" s="44"/>
      <c r="J67" s="44"/>
      <c r="L67" s="44"/>
      <c r="N67" s="44"/>
    </row>
    <row r="68" spans="3:14" x14ac:dyDescent="0.35">
      <c r="G68" s="44"/>
      <c r="H68" s="44"/>
      <c r="L68" s="44"/>
    </row>
  </sheetData>
  <pageMargins left="0.7" right="0.7" top="0.75" bottom="0.75" header="0.3" footer="0.3"/>
  <pageSetup paperSize="9" scale="48" orientation="portrait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35"/>
  <sheetViews>
    <sheetView showGridLines="0" tabSelected="1" zoomScale="90" zoomScaleNormal="90" workbookViewId="0"/>
  </sheetViews>
  <sheetFormatPr defaultColWidth="8.81640625" defaultRowHeight="14.5" x14ac:dyDescent="0.35"/>
  <cols>
    <col min="1" max="1" width="8.453125" style="43" customWidth="1"/>
    <col min="2" max="2" width="54.1796875" style="43" customWidth="1"/>
    <col min="3" max="10" width="10.54296875" style="43" customWidth="1"/>
    <col min="11" max="11" width="8.1796875" style="43" customWidth="1"/>
    <col min="12" max="14" width="10.54296875" style="43" customWidth="1"/>
    <col min="15" max="16384" width="8.81640625" style="43"/>
  </cols>
  <sheetData>
    <row r="1" spans="2:14" x14ac:dyDescent="0.35">
      <c r="C1" s="44"/>
      <c r="D1" s="44"/>
      <c r="E1" s="44"/>
      <c r="F1" s="45"/>
      <c r="G1" s="45"/>
      <c r="H1" s="45"/>
      <c r="J1" s="45"/>
      <c r="L1" s="45"/>
      <c r="M1" s="13"/>
      <c r="N1" s="45"/>
    </row>
    <row r="2" spans="2:14" x14ac:dyDescent="0.35">
      <c r="B2" s="22" t="s">
        <v>56</v>
      </c>
      <c r="C2" s="23"/>
      <c r="D2" s="23"/>
      <c r="E2" s="23"/>
      <c r="F2" s="23"/>
      <c r="G2" s="23"/>
      <c r="H2" s="23"/>
      <c r="I2" s="23"/>
      <c r="J2" s="23" t="s">
        <v>5</v>
      </c>
      <c r="K2" s="24"/>
      <c r="L2" s="2" t="s">
        <v>6</v>
      </c>
      <c r="M2" s="2" t="s">
        <v>6</v>
      </c>
      <c r="N2" s="2" t="s">
        <v>5</v>
      </c>
    </row>
    <row r="3" spans="2:14" ht="15" thickBot="1" x14ac:dyDescent="0.4">
      <c r="B3" s="25" t="s">
        <v>57</v>
      </c>
      <c r="C3" s="26">
        <v>2014</v>
      </c>
      <c r="D3" s="26">
        <v>2015</v>
      </c>
      <c r="E3" s="26">
        <v>2016</v>
      </c>
      <c r="F3" s="26">
        <v>2017</v>
      </c>
      <c r="G3" s="26">
        <v>2018</v>
      </c>
      <c r="H3" s="26">
        <v>2019</v>
      </c>
      <c r="I3" s="5">
        <v>2020</v>
      </c>
      <c r="J3" s="27" t="s">
        <v>0</v>
      </c>
      <c r="K3" s="24"/>
      <c r="L3" s="5">
        <v>2020</v>
      </c>
      <c r="M3" s="5">
        <v>2021</v>
      </c>
      <c r="N3" s="6" t="s">
        <v>1</v>
      </c>
    </row>
    <row r="4" spans="2:14" x14ac:dyDescent="0.35">
      <c r="B4" s="48" t="s">
        <v>69</v>
      </c>
      <c r="C4" s="32">
        <v>299.22800000000018</v>
      </c>
      <c r="D4" s="32">
        <v>311.61800000000056</v>
      </c>
      <c r="E4" s="32">
        <v>312.18900000000048</v>
      </c>
      <c r="F4" s="32">
        <v>334.85956230004615</v>
      </c>
      <c r="G4" s="32">
        <v>621</v>
      </c>
      <c r="H4" s="32">
        <v>657</v>
      </c>
      <c r="I4" s="32">
        <v>738</v>
      </c>
      <c r="J4" s="32">
        <f>I4-H4</f>
        <v>81</v>
      </c>
      <c r="K4" s="55"/>
      <c r="L4" s="32">
        <v>182</v>
      </c>
      <c r="M4" s="32">
        <v>206</v>
      </c>
      <c r="N4" s="32">
        <f>M4-L4</f>
        <v>24</v>
      </c>
    </row>
    <row r="5" spans="2:14" x14ac:dyDescent="0.35">
      <c r="B5" s="48" t="s">
        <v>70</v>
      </c>
      <c r="C5" s="32">
        <v>22.606147221013639</v>
      </c>
      <c r="D5" s="32">
        <v>72.397000000000673</v>
      </c>
      <c r="E5" s="32">
        <v>144.58423525436825</v>
      </c>
      <c r="F5" s="32">
        <v>73.956999999999894</v>
      </c>
      <c r="G5" s="32">
        <v>46</v>
      </c>
      <c r="H5" s="32">
        <v>97</v>
      </c>
      <c r="I5" s="32">
        <v>482</v>
      </c>
      <c r="J5" s="32">
        <f t="shared" ref="J5:J19" si="0">I5-H5</f>
        <v>385</v>
      </c>
      <c r="K5" s="55"/>
      <c r="L5" s="32">
        <v>102</v>
      </c>
      <c r="M5" s="32">
        <v>128</v>
      </c>
      <c r="N5" s="32">
        <f t="shared" ref="N5:N19" si="1">M5-L5</f>
        <v>26</v>
      </c>
    </row>
    <row r="6" spans="2:14" x14ac:dyDescent="0.35">
      <c r="B6" s="48" t="s">
        <v>71</v>
      </c>
      <c r="C6" s="56" t="s">
        <v>2</v>
      </c>
      <c r="D6" s="56" t="s">
        <v>2</v>
      </c>
      <c r="E6" s="56" t="s">
        <v>2</v>
      </c>
      <c r="F6" s="56" t="s">
        <v>2</v>
      </c>
      <c r="G6" s="32">
        <v>11</v>
      </c>
      <c r="H6" s="32">
        <v>19</v>
      </c>
      <c r="I6" s="32">
        <v>21</v>
      </c>
      <c r="J6" s="56">
        <f t="shared" si="0"/>
        <v>2</v>
      </c>
      <c r="K6" s="28"/>
      <c r="L6" s="32">
        <v>5</v>
      </c>
      <c r="M6" s="32">
        <v>10</v>
      </c>
      <c r="N6" s="56">
        <f t="shared" si="1"/>
        <v>5</v>
      </c>
    </row>
    <row r="7" spans="2:14" x14ac:dyDescent="0.35">
      <c r="B7" s="48" t="s">
        <v>11</v>
      </c>
      <c r="C7" s="32">
        <v>-173.78114722101355</v>
      </c>
      <c r="D7" s="32">
        <v>-223.7378191757397</v>
      </c>
      <c r="E7" s="32">
        <v>-230.84508382045973</v>
      </c>
      <c r="F7" s="32">
        <v>-246.28291100266162</v>
      </c>
      <c r="G7" s="32">
        <v>-323</v>
      </c>
      <c r="H7" s="32">
        <v>-325</v>
      </c>
      <c r="I7" s="32">
        <v>-385</v>
      </c>
      <c r="J7" s="32">
        <f t="shared" si="0"/>
        <v>-60</v>
      </c>
      <c r="K7" s="29"/>
      <c r="L7" s="32">
        <v>-96</v>
      </c>
      <c r="M7" s="32">
        <v>-109</v>
      </c>
      <c r="N7" s="32">
        <f t="shared" si="1"/>
        <v>-13</v>
      </c>
    </row>
    <row r="8" spans="2:14" x14ac:dyDescent="0.35">
      <c r="B8" s="48" t="s">
        <v>72</v>
      </c>
      <c r="C8" s="32">
        <f>SUM(C9:C11)</f>
        <v>11.761999999999986</v>
      </c>
      <c r="D8" s="32">
        <f t="shared" ref="D8:I8" si="2">SUM(D9:D11)</f>
        <v>111.092</v>
      </c>
      <c r="E8" s="32">
        <f t="shared" si="2"/>
        <v>70.445821000000009</v>
      </c>
      <c r="F8" s="32">
        <f t="shared" si="2"/>
        <v>88.808999999999997</v>
      </c>
      <c r="G8" s="32">
        <f t="shared" si="2"/>
        <v>58</v>
      </c>
      <c r="H8" s="32">
        <f t="shared" si="2"/>
        <v>120</v>
      </c>
      <c r="I8" s="32">
        <f t="shared" si="2"/>
        <v>42</v>
      </c>
      <c r="J8" s="32">
        <f t="shared" si="0"/>
        <v>-78</v>
      </c>
      <c r="K8" s="55"/>
      <c r="L8" s="32">
        <f t="shared" ref="L8:M8" si="3">SUM(L9:L11)</f>
        <v>4</v>
      </c>
      <c r="M8" s="32">
        <f t="shared" si="3"/>
        <v>31</v>
      </c>
      <c r="N8" s="32">
        <f t="shared" si="1"/>
        <v>27</v>
      </c>
    </row>
    <row r="9" spans="2:14" x14ac:dyDescent="0.35">
      <c r="B9" s="57" t="s">
        <v>73</v>
      </c>
      <c r="C9" s="32">
        <v>-165.72300000000001</v>
      </c>
      <c r="D9" s="32">
        <v>-131.27500000000001</v>
      </c>
      <c r="E9" s="32">
        <v>-86.338178999999997</v>
      </c>
      <c r="F9" s="32">
        <v>-75.184078999999997</v>
      </c>
      <c r="G9" s="32">
        <v>-84</v>
      </c>
      <c r="H9" s="32">
        <v>-63</v>
      </c>
      <c r="I9" s="32">
        <v>-142</v>
      </c>
      <c r="J9" s="32">
        <f t="shared" si="0"/>
        <v>-79</v>
      </c>
      <c r="K9" s="55"/>
      <c r="L9" s="32">
        <v>-33</v>
      </c>
      <c r="M9" s="32">
        <v>-13</v>
      </c>
      <c r="N9" s="32">
        <f t="shared" si="1"/>
        <v>20</v>
      </c>
    </row>
    <row r="10" spans="2:14" x14ac:dyDescent="0.35">
      <c r="B10" s="57" t="s">
        <v>74</v>
      </c>
      <c r="C10" s="32">
        <v>79.484999999999999</v>
      </c>
      <c r="D10" s="32">
        <v>86.367000000000004</v>
      </c>
      <c r="E10" s="32">
        <v>66.784000000000006</v>
      </c>
      <c r="F10" s="32">
        <v>70.993078999999994</v>
      </c>
      <c r="G10" s="32">
        <v>84</v>
      </c>
      <c r="H10" s="32">
        <v>144</v>
      </c>
      <c r="I10" s="32">
        <v>138</v>
      </c>
      <c r="J10" s="32">
        <f t="shared" si="0"/>
        <v>-6</v>
      </c>
      <c r="K10" s="55"/>
      <c r="L10" s="32">
        <v>31</v>
      </c>
      <c r="M10" s="32">
        <v>35</v>
      </c>
      <c r="N10" s="32">
        <f t="shared" si="1"/>
        <v>4</v>
      </c>
    </row>
    <row r="11" spans="2:14" x14ac:dyDescent="0.35">
      <c r="B11" s="57" t="s">
        <v>75</v>
      </c>
      <c r="C11" s="32">
        <v>98</v>
      </c>
      <c r="D11" s="32">
        <v>156</v>
      </c>
      <c r="E11" s="32">
        <v>90</v>
      </c>
      <c r="F11" s="32">
        <v>93</v>
      </c>
      <c r="G11" s="32">
        <v>58</v>
      </c>
      <c r="H11" s="32">
        <v>39</v>
      </c>
      <c r="I11" s="32">
        <v>46</v>
      </c>
      <c r="J11" s="32">
        <f t="shared" si="0"/>
        <v>7</v>
      </c>
      <c r="K11" s="55"/>
      <c r="L11" s="32">
        <v>6</v>
      </c>
      <c r="M11" s="32">
        <v>9</v>
      </c>
      <c r="N11" s="32">
        <f t="shared" si="1"/>
        <v>3</v>
      </c>
    </row>
    <row r="12" spans="2:14" x14ac:dyDescent="0.35">
      <c r="B12" s="48" t="s">
        <v>35</v>
      </c>
      <c r="C12" s="32">
        <v>-14.565</v>
      </c>
      <c r="D12" s="32">
        <v>8.3518759999999972</v>
      </c>
      <c r="E12" s="32">
        <v>-6.4528210000000072</v>
      </c>
      <c r="F12" s="32">
        <v>-4.5625489498420002</v>
      </c>
      <c r="G12" s="32">
        <v>-23</v>
      </c>
      <c r="H12" s="32">
        <v>-9</v>
      </c>
      <c r="I12" s="32">
        <v>-19</v>
      </c>
      <c r="J12" s="32">
        <f t="shared" si="0"/>
        <v>-10</v>
      </c>
      <c r="K12" s="55"/>
      <c r="L12" s="32">
        <v>-9</v>
      </c>
      <c r="M12" s="32">
        <v>5</v>
      </c>
      <c r="N12" s="32">
        <f t="shared" si="1"/>
        <v>14</v>
      </c>
    </row>
    <row r="13" spans="2:14" x14ac:dyDescent="0.35">
      <c r="B13" s="9" t="s">
        <v>26</v>
      </c>
      <c r="C13" s="30">
        <f>SUM(C4:C8,C12)</f>
        <v>145.25000000000028</v>
      </c>
      <c r="D13" s="30">
        <f t="shared" ref="D13:I13" si="4">SUM(D4:D8,D12)</f>
        <v>279.72105682426155</v>
      </c>
      <c r="E13" s="30">
        <f t="shared" si="4"/>
        <v>289.92115143390896</v>
      </c>
      <c r="F13" s="30">
        <f t="shared" si="4"/>
        <v>246.7801023475424</v>
      </c>
      <c r="G13" s="30">
        <f t="shared" si="4"/>
        <v>390</v>
      </c>
      <c r="H13" s="30">
        <f t="shared" si="4"/>
        <v>559</v>
      </c>
      <c r="I13" s="30">
        <f t="shared" si="4"/>
        <v>879</v>
      </c>
      <c r="J13" s="30">
        <f t="shared" si="0"/>
        <v>320</v>
      </c>
      <c r="K13" s="58"/>
      <c r="L13" s="30">
        <f t="shared" ref="L13:M13" si="5">SUM(L4:L8,L12)</f>
        <v>188</v>
      </c>
      <c r="M13" s="30">
        <f t="shared" si="5"/>
        <v>271</v>
      </c>
      <c r="N13" s="30">
        <f t="shared" si="1"/>
        <v>83</v>
      </c>
    </row>
    <row r="14" spans="2:14" x14ac:dyDescent="0.35">
      <c r="B14" s="7" t="s">
        <v>76</v>
      </c>
      <c r="C14" s="31">
        <v>-94.125463529883277</v>
      </c>
      <c r="D14" s="31">
        <v>84.147117730128457</v>
      </c>
      <c r="E14" s="31">
        <v>-101.23108797954657</v>
      </c>
      <c r="F14" s="31">
        <v>14</v>
      </c>
      <c r="G14" s="31">
        <v>-454</v>
      </c>
      <c r="H14" s="31">
        <v>811</v>
      </c>
      <c r="I14" s="32">
        <v>-119</v>
      </c>
      <c r="J14" s="31">
        <f t="shared" si="0"/>
        <v>-930</v>
      </c>
      <c r="K14" s="58"/>
      <c r="L14" s="32">
        <v>-51</v>
      </c>
      <c r="M14" s="32">
        <v>87</v>
      </c>
      <c r="N14" s="31">
        <f t="shared" si="1"/>
        <v>138</v>
      </c>
    </row>
    <row r="15" spans="2:14" x14ac:dyDescent="0.35">
      <c r="B15" s="7" t="s">
        <v>77</v>
      </c>
      <c r="C15" s="31">
        <v>50.718258292059382</v>
      </c>
      <c r="D15" s="31">
        <v>62.977060449999662</v>
      </c>
      <c r="E15" s="31">
        <v>75.537088250000323</v>
      </c>
      <c r="F15" s="31">
        <v>140.46049025315006</v>
      </c>
      <c r="G15" s="31">
        <v>246</v>
      </c>
      <c r="H15" s="31">
        <v>64</v>
      </c>
      <c r="I15" s="32">
        <v>-25</v>
      </c>
      <c r="J15" s="31">
        <f t="shared" si="0"/>
        <v>-89</v>
      </c>
      <c r="K15" s="58"/>
      <c r="L15" s="32">
        <v>-37</v>
      </c>
      <c r="M15" s="32">
        <v>22</v>
      </c>
      <c r="N15" s="31">
        <f t="shared" si="1"/>
        <v>59</v>
      </c>
    </row>
    <row r="16" spans="2:14" x14ac:dyDescent="0.35">
      <c r="B16" s="7" t="s">
        <v>78</v>
      </c>
      <c r="C16" s="31">
        <v>-8.2237827219789352</v>
      </c>
      <c r="D16" s="31">
        <v>39.088979237840363</v>
      </c>
      <c r="E16" s="31">
        <v>93.439336224535054</v>
      </c>
      <c r="F16" s="31">
        <v>-72.272592600692462</v>
      </c>
      <c r="G16" s="31">
        <v>-317</v>
      </c>
      <c r="H16" s="31">
        <v>342</v>
      </c>
      <c r="I16" s="32">
        <v>46</v>
      </c>
      <c r="J16" s="31">
        <f t="shared" si="0"/>
        <v>-296</v>
      </c>
      <c r="K16" s="58"/>
      <c r="L16" s="32">
        <v>4</v>
      </c>
      <c r="M16" s="32">
        <v>135</v>
      </c>
      <c r="N16" s="31">
        <f t="shared" si="1"/>
        <v>131</v>
      </c>
    </row>
    <row r="17" spans="2:14" x14ac:dyDescent="0.35">
      <c r="B17" s="9" t="s">
        <v>45</v>
      </c>
      <c r="C17" s="30">
        <f t="shared" ref="C17:H17" si="6">SUM(C13:C16)</f>
        <v>93.619012040197461</v>
      </c>
      <c r="D17" s="30">
        <f t="shared" si="6"/>
        <v>465.93421424223004</v>
      </c>
      <c r="E17" s="30">
        <f t="shared" si="6"/>
        <v>357.66648792889777</v>
      </c>
      <c r="F17" s="30">
        <f t="shared" si="6"/>
        <v>328.96800000000002</v>
      </c>
      <c r="G17" s="30">
        <f t="shared" si="6"/>
        <v>-135</v>
      </c>
      <c r="H17" s="30">
        <f t="shared" si="6"/>
        <v>1776</v>
      </c>
      <c r="I17" s="30">
        <f t="shared" ref="I17" si="7">SUM(I13:I16)</f>
        <v>781</v>
      </c>
      <c r="J17" s="30">
        <f t="shared" si="0"/>
        <v>-995</v>
      </c>
      <c r="K17" s="58"/>
      <c r="L17" s="30">
        <f t="shared" ref="L17:M17" si="8">SUM(L13:L16)</f>
        <v>104</v>
      </c>
      <c r="M17" s="30">
        <f t="shared" si="8"/>
        <v>515</v>
      </c>
      <c r="N17" s="30">
        <f t="shared" si="1"/>
        <v>411</v>
      </c>
    </row>
    <row r="18" spans="2:14" x14ac:dyDescent="0.35">
      <c r="B18" s="7" t="s">
        <v>46</v>
      </c>
      <c r="C18" s="32">
        <v>-45.805712960197368</v>
      </c>
      <c r="D18" s="32">
        <v>-45.947109931561464</v>
      </c>
      <c r="E18" s="32">
        <v>-35.093000000000004</v>
      </c>
      <c r="F18" s="32">
        <v>-29.882000000000001</v>
      </c>
      <c r="G18" s="31">
        <f>-33-5</f>
        <v>-38</v>
      </c>
      <c r="H18" s="31">
        <f>-47-4</f>
        <v>-51</v>
      </c>
      <c r="I18" s="32">
        <v>-39</v>
      </c>
      <c r="J18" s="32">
        <f t="shared" si="0"/>
        <v>12</v>
      </c>
      <c r="K18" s="55"/>
      <c r="L18" s="32">
        <v>-12</v>
      </c>
      <c r="M18" s="32">
        <v>-19</v>
      </c>
      <c r="N18" s="32">
        <f t="shared" si="1"/>
        <v>-7</v>
      </c>
    </row>
    <row r="19" spans="2:14" x14ac:dyDescent="0.35">
      <c r="B19" s="9" t="s">
        <v>47</v>
      </c>
      <c r="C19" s="30">
        <f t="shared" ref="C19:H19" si="9">SUM(C17:C18)</f>
        <v>47.813299080000093</v>
      </c>
      <c r="D19" s="30">
        <f t="shared" si="9"/>
        <v>419.9871043106686</v>
      </c>
      <c r="E19" s="30">
        <f t="shared" si="9"/>
        <v>322.57348792889775</v>
      </c>
      <c r="F19" s="30">
        <f t="shared" si="9"/>
        <v>299.08600000000001</v>
      </c>
      <c r="G19" s="30">
        <f t="shared" si="9"/>
        <v>-173</v>
      </c>
      <c r="H19" s="30">
        <f t="shared" si="9"/>
        <v>1725</v>
      </c>
      <c r="I19" s="30">
        <f>SUM(I17:I18)</f>
        <v>742</v>
      </c>
      <c r="J19" s="30">
        <f t="shared" si="0"/>
        <v>-983</v>
      </c>
      <c r="K19" s="58"/>
      <c r="L19" s="30">
        <f t="shared" ref="L19" si="10">SUM(L17:L18)</f>
        <v>92</v>
      </c>
      <c r="M19" s="30">
        <f>SUM(M17:M18)</f>
        <v>496</v>
      </c>
      <c r="N19" s="30">
        <f t="shared" si="1"/>
        <v>404</v>
      </c>
    </row>
    <row r="20" spans="2:14" x14ac:dyDescent="0.35">
      <c r="B20" s="48"/>
      <c r="C20" s="59"/>
      <c r="D20" s="59"/>
      <c r="E20" s="59"/>
      <c r="F20" s="59"/>
      <c r="G20" s="59"/>
      <c r="H20" s="59"/>
      <c r="I20" s="59"/>
      <c r="J20" s="59"/>
      <c r="L20" s="59"/>
      <c r="M20" s="59"/>
      <c r="N20" s="59"/>
    </row>
    <row r="21" spans="2:14" x14ac:dyDescent="0.35">
      <c r="B21" s="22" t="s">
        <v>56</v>
      </c>
      <c r="C21" s="23"/>
      <c r="D21" s="23"/>
      <c r="E21" s="23"/>
      <c r="F21" s="23"/>
      <c r="G21" s="23"/>
      <c r="H21" s="23"/>
      <c r="I21" s="23"/>
      <c r="J21" s="23" t="s">
        <v>5</v>
      </c>
      <c r="K21" s="24"/>
      <c r="L21" s="2" t="s">
        <v>6</v>
      </c>
      <c r="M21" s="2" t="s">
        <v>6</v>
      </c>
      <c r="N21" s="2" t="s">
        <v>5</v>
      </c>
    </row>
    <row r="22" spans="2:14" ht="15" thickBot="1" x14ac:dyDescent="0.4">
      <c r="B22" s="25" t="s">
        <v>58</v>
      </c>
      <c r="C22" s="26">
        <v>2014</v>
      </c>
      <c r="D22" s="26">
        <v>2015</v>
      </c>
      <c r="E22" s="26">
        <v>2016</v>
      </c>
      <c r="F22" s="26">
        <v>2017</v>
      </c>
      <c r="G22" s="26">
        <v>2018</v>
      </c>
      <c r="H22" s="26">
        <v>2019</v>
      </c>
      <c r="I22" s="5">
        <v>2020</v>
      </c>
      <c r="J22" s="27" t="s">
        <v>0</v>
      </c>
      <c r="K22" s="24"/>
      <c r="L22" s="5">
        <v>2020</v>
      </c>
      <c r="M22" s="5">
        <v>2021</v>
      </c>
      <c r="N22" s="6" t="s">
        <v>1</v>
      </c>
    </row>
    <row r="23" spans="2:14" x14ac:dyDescent="0.35">
      <c r="B23" s="9" t="s">
        <v>67</v>
      </c>
      <c r="C23" s="20">
        <v>37.245713618483506</v>
      </c>
      <c r="D23" s="20">
        <v>39.558602184691004</v>
      </c>
      <c r="E23" s="20">
        <v>32.903756477842002</v>
      </c>
      <c r="F23" s="20">
        <v>35.228710832170989</v>
      </c>
      <c r="G23" s="20">
        <v>41.1</v>
      </c>
      <c r="H23" s="20">
        <v>36.132996654258996</v>
      </c>
      <c r="I23" s="20">
        <f t="shared" ref="I23" si="11">SUM(I24,I25)</f>
        <v>34.025807318312005</v>
      </c>
      <c r="J23" s="20">
        <f t="shared" ref="J23:J35" si="12">I23-H23</f>
        <v>-2.1071893359469911</v>
      </c>
      <c r="K23" s="60"/>
      <c r="L23" s="20">
        <v>9.0501121888837552</v>
      </c>
      <c r="M23" s="20">
        <f t="shared" ref="M23" si="13">SUM(M24,M25)</f>
        <v>8.6058799384791467</v>
      </c>
      <c r="N23" s="20">
        <f t="shared" ref="N23:N32" si="14">M23-L23</f>
        <v>-0.44423225040460856</v>
      </c>
    </row>
    <row r="24" spans="2:14" x14ac:dyDescent="0.35">
      <c r="B24" s="57" t="s">
        <v>59</v>
      </c>
      <c r="C24" s="19">
        <v>28.962274929221586</v>
      </c>
      <c r="D24" s="19">
        <v>27.349812704372003</v>
      </c>
      <c r="E24" s="19">
        <v>20.874515424179002</v>
      </c>
      <c r="F24" s="19">
        <v>24.291999056274001</v>
      </c>
      <c r="G24" s="19">
        <v>37.1</v>
      </c>
      <c r="H24" s="19">
        <v>32.377175923458999</v>
      </c>
      <c r="I24" s="19">
        <v>25.880518444320998</v>
      </c>
      <c r="J24" s="19">
        <f t="shared" si="12"/>
        <v>-6.4966574791380012</v>
      </c>
      <c r="K24" s="60"/>
      <c r="L24" s="19">
        <v>7.2172076338821363</v>
      </c>
      <c r="M24" s="19">
        <v>6.0845956191032986</v>
      </c>
      <c r="N24" s="19">
        <f t="shared" si="14"/>
        <v>-1.1326120147788377</v>
      </c>
    </row>
    <row r="25" spans="2:14" x14ac:dyDescent="0.35">
      <c r="B25" s="57" t="s">
        <v>60</v>
      </c>
      <c r="C25" s="19">
        <v>8.2834386892619207</v>
      </c>
      <c r="D25" s="19">
        <v>12.208789480319004</v>
      </c>
      <c r="E25" s="19">
        <v>12.029241053663002</v>
      </c>
      <c r="F25" s="19">
        <v>10.936711775896992</v>
      </c>
      <c r="G25" s="19">
        <v>4</v>
      </c>
      <c r="H25" s="19">
        <v>3.7558207307999991</v>
      </c>
      <c r="I25" s="19">
        <f>SUM(I26:I27)</f>
        <v>8.1452888739910048</v>
      </c>
      <c r="J25" s="19">
        <f t="shared" si="12"/>
        <v>4.3894681431910056</v>
      </c>
      <c r="K25" s="60"/>
      <c r="L25" s="19">
        <f>SUM(L26:L27)</f>
        <v>1.8329045550016183</v>
      </c>
      <c r="M25" s="19">
        <f>SUM(M26:M27)</f>
        <v>2.5212843193758481</v>
      </c>
      <c r="N25" s="19">
        <f t="shared" si="14"/>
        <v>0.68837976437422976</v>
      </c>
    </row>
    <row r="26" spans="2:14" x14ac:dyDescent="0.35">
      <c r="B26" s="61" t="s">
        <v>61</v>
      </c>
      <c r="C26" s="19" t="s">
        <v>2</v>
      </c>
      <c r="D26" s="19">
        <v>8.9063157106120006</v>
      </c>
      <c r="E26" s="19">
        <v>7.1950076682160011</v>
      </c>
      <c r="F26" s="19">
        <v>3.3364558057319993</v>
      </c>
      <c r="G26" s="19">
        <v>2.9</v>
      </c>
      <c r="H26" s="19">
        <v>3.5907539999558415</v>
      </c>
      <c r="I26" s="19">
        <v>6.3704093762012066</v>
      </c>
      <c r="J26" s="19">
        <f t="shared" si="12"/>
        <v>2.7796553762453651</v>
      </c>
      <c r="K26" s="60"/>
      <c r="L26" s="19">
        <v>1.5023231201491067</v>
      </c>
      <c r="M26" s="19">
        <v>1.8532391195641906</v>
      </c>
      <c r="N26" s="19">
        <f t="shared" si="14"/>
        <v>0.35091599941508389</v>
      </c>
    </row>
    <row r="27" spans="2:14" x14ac:dyDescent="0.35">
      <c r="B27" s="61" t="s">
        <v>62</v>
      </c>
      <c r="C27" s="19" t="s">
        <v>2</v>
      </c>
      <c r="D27" s="19">
        <v>3.3024737697070026</v>
      </c>
      <c r="E27" s="19">
        <v>4.8342333854470008</v>
      </c>
      <c r="F27" s="19">
        <v>7.6002559701649934</v>
      </c>
      <c r="G27" s="19">
        <v>1.1000000000000001</v>
      </c>
      <c r="H27" s="19">
        <v>0.16506673084415777</v>
      </c>
      <c r="I27" s="19">
        <v>1.7748794977897988</v>
      </c>
      <c r="J27" s="19">
        <f t="shared" si="12"/>
        <v>1.609812766945641</v>
      </c>
      <c r="K27" s="60"/>
      <c r="L27" s="19">
        <v>0.33058143485251162</v>
      </c>
      <c r="M27" s="19">
        <v>0.66804519981165733</v>
      </c>
      <c r="N27" s="19">
        <f t="shared" si="14"/>
        <v>0.33746376495914571</v>
      </c>
    </row>
    <row r="28" spans="2:14" x14ac:dyDescent="0.35">
      <c r="B28" s="9" t="s">
        <v>68</v>
      </c>
      <c r="C28" s="68">
        <v>3.9133322742656317E-2</v>
      </c>
      <c r="D28" s="68">
        <v>4.9333873492460566E-2</v>
      </c>
      <c r="E28" s="68">
        <v>5.4737501573004659E-2</v>
      </c>
      <c r="F28" s="68">
        <v>3.9050053073616864E-2</v>
      </c>
      <c r="G28" s="68">
        <v>5.9027842361998019E-2</v>
      </c>
      <c r="H28" s="68">
        <v>6.0020658875154141E-2</v>
      </c>
      <c r="I28" s="68">
        <v>8.4533157533862424E-2</v>
      </c>
      <c r="J28" s="68">
        <f t="shared" si="12"/>
        <v>2.4512498658708283E-2</v>
      </c>
      <c r="K28" s="69"/>
      <c r="L28" s="68">
        <v>7.5472898000621472E-2</v>
      </c>
      <c r="M28" s="68">
        <v>8.8622349634379288E-2</v>
      </c>
      <c r="N28" s="68">
        <f t="shared" si="14"/>
        <v>1.3149451633757817E-2</v>
      </c>
    </row>
    <row r="29" spans="2:14" x14ac:dyDescent="0.35">
      <c r="B29" s="57" t="s">
        <v>63</v>
      </c>
      <c r="C29" s="65">
        <v>4.9000000000000002E-2</v>
      </c>
      <c r="D29" s="65">
        <v>5.2999999999999999E-2</v>
      </c>
      <c r="E29" s="65">
        <v>6.828999471259696E-2</v>
      </c>
      <c r="F29" s="65">
        <v>6.4115195796117422E-2</v>
      </c>
      <c r="G29" s="65">
        <v>6.0376249903696826E-2</v>
      </c>
      <c r="H29" s="65">
        <v>5.772503441450276E-2</v>
      </c>
      <c r="I29" s="65">
        <v>6.9048880775099172E-2</v>
      </c>
      <c r="J29" s="65">
        <f t="shared" si="12"/>
        <v>1.1323846360596412E-2</v>
      </c>
      <c r="K29" s="69"/>
      <c r="L29" s="65">
        <v>6.1906770995943189E-2</v>
      </c>
      <c r="M29" s="65">
        <v>8.0405817633145221E-2</v>
      </c>
      <c r="N29" s="65">
        <f t="shared" si="14"/>
        <v>1.8499046637202032E-2</v>
      </c>
    </row>
    <row r="30" spans="2:14" x14ac:dyDescent="0.35">
      <c r="B30" s="57" t="s">
        <v>64</v>
      </c>
      <c r="C30" s="65">
        <v>1.5956052107020148E-2</v>
      </c>
      <c r="D30" s="65">
        <v>3.4782791462702335E-2</v>
      </c>
      <c r="E30" s="65">
        <v>6.1844693546392118E-2</v>
      </c>
      <c r="F30" s="65">
        <v>3.4665760081680916E-2</v>
      </c>
      <c r="G30" s="65">
        <v>3.9523182832020894E-2</v>
      </c>
      <c r="H30" s="65">
        <v>6.5470543587143937E-2</v>
      </c>
      <c r="I30" s="65">
        <v>0.12871665987550968</v>
      </c>
      <c r="J30" s="65">
        <f t="shared" si="12"/>
        <v>6.3246116288365739E-2</v>
      </c>
      <c r="K30" s="69"/>
      <c r="L30" s="65">
        <v>0.12425609627929306</v>
      </c>
      <c r="M30" s="65">
        <v>0.10593970662380793</v>
      </c>
      <c r="N30" s="65">
        <f t="shared" si="14"/>
        <v>-1.8316389655485127E-2</v>
      </c>
    </row>
    <row r="31" spans="2:14" x14ac:dyDescent="0.35">
      <c r="B31" s="61" t="s">
        <v>61</v>
      </c>
      <c r="C31" s="65" t="s">
        <v>2</v>
      </c>
      <c r="D31" s="65">
        <v>-2.6981660315782374E-2</v>
      </c>
      <c r="E31" s="65">
        <v>-7.0000000000000001E-3</v>
      </c>
      <c r="F31" s="65">
        <v>1.5093774718429062E-2</v>
      </c>
      <c r="G31" s="65">
        <v>3.1112406761257396E-2</v>
      </c>
      <c r="H31" s="65">
        <v>5.5955058949575705E-2</v>
      </c>
      <c r="I31" s="65">
        <v>9.6848909910970699E-2</v>
      </c>
      <c r="J31" s="65">
        <f t="shared" si="12"/>
        <v>4.0893850961394994E-2</v>
      </c>
      <c r="K31" s="69"/>
      <c r="L31" s="65">
        <v>0.10844815410335237</v>
      </c>
      <c r="M31" s="65">
        <v>6.1920376193154616E-2</v>
      </c>
      <c r="N31" s="65">
        <f t="shared" si="14"/>
        <v>-4.6527777910197757E-2</v>
      </c>
    </row>
    <row r="32" spans="2:14" x14ac:dyDescent="0.35">
      <c r="B32" s="61" t="s">
        <v>62</v>
      </c>
      <c r="C32" s="65" t="s">
        <v>2</v>
      </c>
      <c r="D32" s="65">
        <v>0.17530217323365427</v>
      </c>
      <c r="E32" s="65">
        <v>0.15355213882183802</v>
      </c>
      <c r="F32" s="65">
        <v>4.0959191354374008E-2</v>
      </c>
      <c r="G32" s="65">
        <v>6.5729377574179806E-2</v>
      </c>
      <c r="H32" s="65" t="s">
        <v>2</v>
      </c>
      <c r="I32" s="65">
        <v>0.22364562460322399</v>
      </c>
      <c r="J32" s="65" t="s">
        <v>2</v>
      </c>
      <c r="K32" s="69"/>
      <c r="L32" s="65">
        <v>0.19493975643071512</v>
      </c>
      <c r="M32" s="65">
        <v>0.20983562075655718</v>
      </c>
      <c r="N32" s="65">
        <f t="shared" si="14"/>
        <v>1.4895864325842056E-2</v>
      </c>
    </row>
    <row r="33" spans="2:14" x14ac:dyDescent="0.35">
      <c r="B33" s="33" t="s">
        <v>35</v>
      </c>
      <c r="C33" s="34"/>
      <c r="D33" s="34"/>
      <c r="E33" s="34"/>
      <c r="F33" s="34"/>
      <c r="G33" s="34"/>
      <c r="H33" s="34"/>
      <c r="I33" s="34"/>
      <c r="J33" s="34"/>
      <c r="K33" s="60"/>
      <c r="L33" s="34"/>
      <c r="M33" s="34"/>
      <c r="N33" s="34"/>
    </row>
    <row r="34" spans="2:14" x14ac:dyDescent="0.35">
      <c r="B34" s="62" t="s">
        <v>65</v>
      </c>
      <c r="C34" s="19">
        <v>8.8264359999999993</v>
      </c>
      <c r="D34" s="19">
        <v>8.9264510000000001</v>
      </c>
      <c r="E34" s="19">
        <v>8.9866869999999999</v>
      </c>
      <c r="F34" s="19">
        <v>9.1999999999999993</v>
      </c>
      <c r="G34" s="19">
        <v>9.554451000000002</v>
      </c>
      <c r="H34" s="19">
        <v>9.9399669999999993</v>
      </c>
      <c r="I34" s="19">
        <v>10.1</v>
      </c>
      <c r="J34" s="19">
        <f t="shared" si="12"/>
        <v>0.16003300000000031</v>
      </c>
      <c r="K34" s="60"/>
      <c r="L34" s="19">
        <v>9.8926200000000009</v>
      </c>
      <c r="M34" s="19">
        <v>10.149218999999999</v>
      </c>
      <c r="N34" s="19">
        <f t="shared" ref="N34:N35" si="15">M34-L34</f>
        <v>0.2565989999999978</v>
      </c>
    </row>
    <row r="35" spans="2:14" x14ac:dyDescent="0.35">
      <c r="B35" s="48" t="s">
        <v>66</v>
      </c>
      <c r="C35" s="65">
        <v>8.9999999999999993E-3</v>
      </c>
      <c r="D35" s="65">
        <v>0.03</v>
      </c>
      <c r="E35" s="65">
        <v>2.9000000000000001E-2</v>
      </c>
      <c r="F35" s="65">
        <v>1.2E-2</v>
      </c>
      <c r="G35" s="65">
        <v>6.0205476142579789E-3</v>
      </c>
      <c r="H35" s="65">
        <v>3.6101046262642012E-4</v>
      </c>
      <c r="I35" s="65">
        <v>6.7619679399469291E-5</v>
      </c>
      <c r="J35" s="65">
        <f t="shared" si="12"/>
        <v>-2.9339078322695083E-4</v>
      </c>
      <c r="K35" s="69"/>
      <c r="L35" s="65">
        <v>3.9306654146043337E-4</v>
      </c>
      <c r="M35" s="65">
        <v>1.8405208551726393E-4</v>
      </c>
      <c r="N35" s="65">
        <f t="shared" si="15"/>
        <v>-2.0901445594316944E-4</v>
      </c>
    </row>
  </sheetData>
  <pageMargins left="0.7" right="0.7" top="0.75" bottom="0.75" header="0.3" footer="0.3"/>
  <pageSetup paperSize="9" scale="46" orientation="portrait" r:id="rId1"/>
  <headerFooter>
    <oddFooter>&amp;R&amp;"verdana,Regular"Genele Açık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O66"/>
  <sheetViews>
    <sheetView showGridLines="0" topLeftCell="A3" zoomScale="80" zoomScaleNormal="80" workbookViewId="0">
      <selection activeCell="B47" sqref="B47"/>
    </sheetView>
  </sheetViews>
  <sheetFormatPr defaultColWidth="8.81640625" defaultRowHeight="14.5" x14ac:dyDescent="0.35"/>
  <cols>
    <col min="1" max="1" width="8.453125" style="43" customWidth="1"/>
    <col min="2" max="2" width="54.1796875" style="43" customWidth="1"/>
    <col min="3" max="10" width="10.54296875" style="43" customWidth="1"/>
    <col min="11" max="11" width="8.1796875" style="46" customWidth="1"/>
    <col min="12" max="14" width="10.54296875" style="43" customWidth="1"/>
    <col min="15" max="16384" width="8.81640625" style="43"/>
  </cols>
  <sheetData>
    <row r="1" spans="2:15" x14ac:dyDescent="0.35">
      <c r="C1" s="44"/>
      <c r="D1" s="44"/>
      <c r="E1" s="44"/>
      <c r="F1" s="45"/>
      <c r="G1" s="45"/>
      <c r="H1" s="45"/>
      <c r="I1" s="45"/>
      <c r="J1" s="45"/>
      <c r="L1" s="45"/>
      <c r="M1" s="45"/>
      <c r="N1" s="45"/>
    </row>
    <row r="2" spans="2:15" x14ac:dyDescent="0.35">
      <c r="B2" s="22" t="s">
        <v>80</v>
      </c>
      <c r="C2" s="23"/>
      <c r="D2" s="23"/>
      <c r="E2" s="23"/>
      <c r="F2" s="23"/>
      <c r="G2" s="23"/>
      <c r="H2" s="23"/>
      <c r="I2" s="2"/>
      <c r="J2" s="23" t="s">
        <v>5</v>
      </c>
      <c r="K2" s="24"/>
      <c r="L2" s="2" t="s">
        <v>6</v>
      </c>
      <c r="M2" s="2" t="s">
        <v>6</v>
      </c>
      <c r="N2" s="23" t="s">
        <v>5</v>
      </c>
    </row>
    <row r="3" spans="2:15" ht="15" thickBot="1" x14ac:dyDescent="0.4">
      <c r="B3" s="25" t="s">
        <v>57</v>
      </c>
      <c r="C3" s="26">
        <v>2014</v>
      </c>
      <c r="D3" s="26">
        <v>2015</v>
      </c>
      <c r="E3" s="26">
        <v>2016</v>
      </c>
      <c r="F3" s="26">
        <v>2017</v>
      </c>
      <c r="G3" s="26">
        <v>2018</v>
      </c>
      <c r="H3" s="26">
        <v>2019</v>
      </c>
      <c r="I3" s="5">
        <v>2020</v>
      </c>
      <c r="J3" s="6" t="s">
        <v>0</v>
      </c>
      <c r="K3" s="24"/>
      <c r="L3" s="5">
        <v>2020</v>
      </c>
      <c r="M3" s="5">
        <v>2021</v>
      </c>
      <c r="N3" s="6" t="s">
        <v>1</v>
      </c>
    </row>
    <row r="4" spans="2:15" x14ac:dyDescent="0.35">
      <c r="B4" s="7" t="s">
        <v>103</v>
      </c>
      <c r="C4" s="8">
        <v>205.39000000000001</v>
      </c>
      <c r="D4" s="8">
        <v>304.83100000000002</v>
      </c>
      <c r="E4" s="8">
        <v>609.62800000000004</v>
      </c>
      <c r="F4" s="8">
        <v>1014</v>
      </c>
      <c r="G4" s="8">
        <v>1717</v>
      </c>
      <c r="H4" s="8">
        <v>1959</v>
      </c>
      <c r="I4" s="8">
        <v>2070</v>
      </c>
      <c r="J4" s="8">
        <f>I4-H4</f>
        <v>111</v>
      </c>
      <c r="K4" s="47"/>
      <c r="L4" s="8">
        <v>511</v>
      </c>
      <c r="M4" s="8">
        <v>545</v>
      </c>
      <c r="N4" s="8">
        <f>M4-L4</f>
        <v>34</v>
      </c>
      <c r="O4" s="13"/>
    </row>
    <row r="5" spans="2:15" x14ac:dyDescent="0.35">
      <c r="B5" s="48" t="s">
        <v>20</v>
      </c>
      <c r="C5" s="8">
        <v>210.18100000000001</v>
      </c>
      <c r="D5" s="8">
        <v>200.333</v>
      </c>
      <c r="E5" s="8">
        <v>443.23500000000001</v>
      </c>
      <c r="F5" s="8">
        <v>592</v>
      </c>
      <c r="G5" s="8">
        <v>798</v>
      </c>
      <c r="H5" s="8">
        <v>1058</v>
      </c>
      <c r="I5" s="8">
        <v>1342</v>
      </c>
      <c r="J5" s="8">
        <f t="shared" ref="J5:J24" si="0">I5-H5</f>
        <v>284</v>
      </c>
      <c r="K5" s="49"/>
      <c r="L5" s="8">
        <v>336</v>
      </c>
      <c r="M5" s="8">
        <v>502</v>
      </c>
      <c r="N5" s="8">
        <f t="shared" ref="N5:N24" si="1">M5-L5</f>
        <v>166</v>
      </c>
      <c r="O5" s="44"/>
    </row>
    <row r="6" spans="2:15" x14ac:dyDescent="0.35">
      <c r="B6" s="7" t="s">
        <v>104</v>
      </c>
      <c r="C6" s="8">
        <v>66.836883419186591</v>
      </c>
      <c r="D6" s="8">
        <v>136.90278828440944</v>
      </c>
      <c r="E6" s="8">
        <v>448.97269115704557</v>
      </c>
      <c r="F6" s="8">
        <v>605</v>
      </c>
      <c r="G6" s="8">
        <v>816</v>
      </c>
      <c r="H6" s="8">
        <v>902</v>
      </c>
      <c r="I6" s="8">
        <f t="shared" ref="I6" si="2">SUM(I7:I11)</f>
        <v>941</v>
      </c>
      <c r="J6" s="8">
        <f t="shared" si="0"/>
        <v>39</v>
      </c>
      <c r="K6" s="49"/>
      <c r="L6" s="8">
        <f t="shared" ref="L6:M6" si="3">SUM(L7:L11)</f>
        <v>180</v>
      </c>
      <c r="M6" s="8">
        <f t="shared" si="3"/>
        <v>200</v>
      </c>
      <c r="N6" s="8">
        <f t="shared" si="1"/>
        <v>20</v>
      </c>
      <c r="O6" s="13"/>
    </row>
    <row r="7" spans="2:15" x14ac:dyDescent="0.35">
      <c r="B7" s="15" t="s">
        <v>105</v>
      </c>
      <c r="C7" s="8">
        <v>41.669966764836175</v>
      </c>
      <c r="D7" s="8">
        <v>23.435786273687899</v>
      </c>
      <c r="E7" s="8">
        <v>165</v>
      </c>
      <c r="F7" s="8">
        <v>142</v>
      </c>
      <c r="G7" s="8">
        <v>105</v>
      </c>
      <c r="H7" s="8">
        <v>69</v>
      </c>
      <c r="I7" s="8">
        <v>121</v>
      </c>
      <c r="J7" s="8">
        <f t="shared" si="0"/>
        <v>52</v>
      </c>
      <c r="K7" s="35"/>
      <c r="L7" s="8">
        <v>3</v>
      </c>
      <c r="M7" s="8">
        <v>27</v>
      </c>
      <c r="N7" s="8">
        <f t="shared" si="1"/>
        <v>24</v>
      </c>
      <c r="O7" s="44"/>
    </row>
    <row r="8" spans="2:15" x14ac:dyDescent="0.35">
      <c r="B8" s="15" t="s">
        <v>106</v>
      </c>
      <c r="C8" s="8">
        <v>78.227916654350452</v>
      </c>
      <c r="D8" s="8">
        <v>70.018002010721489</v>
      </c>
      <c r="E8" s="8">
        <v>146.45319474679684</v>
      </c>
      <c r="F8" s="8">
        <v>51</v>
      </c>
      <c r="G8" s="8">
        <v>85</v>
      </c>
      <c r="H8" s="8">
        <v>92</v>
      </c>
      <c r="I8" s="8">
        <v>82</v>
      </c>
      <c r="J8" s="8">
        <f t="shared" si="0"/>
        <v>-10</v>
      </c>
      <c r="K8" s="49"/>
      <c r="L8" s="8">
        <v>33</v>
      </c>
      <c r="M8" s="8">
        <v>42</v>
      </c>
      <c r="N8" s="8">
        <f t="shared" si="1"/>
        <v>9</v>
      </c>
      <c r="O8" s="44"/>
    </row>
    <row r="9" spans="2:15" x14ac:dyDescent="0.35">
      <c r="B9" s="15" t="s">
        <v>107</v>
      </c>
      <c r="C9" s="8">
        <v>-60.061000000000035</v>
      </c>
      <c r="D9" s="8">
        <v>26.449000000000069</v>
      </c>
      <c r="E9" s="8">
        <v>83.756321633929019</v>
      </c>
      <c r="F9" s="8">
        <v>135</v>
      </c>
      <c r="G9" s="8">
        <v>97</v>
      </c>
      <c r="H9" s="8">
        <v>115</v>
      </c>
      <c r="I9" s="8">
        <v>97</v>
      </c>
      <c r="J9" s="8">
        <f t="shared" si="0"/>
        <v>-18</v>
      </c>
      <c r="K9" s="49"/>
      <c r="L9" s="8">
        <v>28</v>
      </c>
      <c r="M9" s="8">
        <v>13</v>
      </c>
      <c r="N9" s="8">
        <f t="shared" si="1"/>
        <v>-15</v>
      </c>
      <c r="O9" s="44"/>
    </row>
    <row r="10" spans="2:15" x14ac:dyDescent="0.35">
      <c r="B10" s="15" t="s">
        <v>108</v>
      </c>
      <c r="C10" s="8">
        <v>7</v>
      </c>
      <c r="D10" s="8">
        <v>17</v>
      </c>
      <c r="E10" s="8">
        <v>53.763174776319715</v>
      </c>
      <c r="F10" s="8">
        <v>277</v>
      </c>
      <c r="G10" s="8">
        <v>413</v>
      </c>
      <c r="H10" s="8">
        <v>466</v>
      </c>
      <c r="I10" s="8">
        <v>446</v>
      </c>
      <c r="J10" s="8">
        <f t="shared" si="0"/>
        <v>-20</v>
      </c>
      <c r="K10" s="49"/>
      <c r="L10" s="8">
        <v>116</v>
      </c>
      <c r="M10" s="8">
        <v>99</v>
      </c>
      <c r="N10" s="8">
        <f t="shared" si="1"/>
        <v>-17</v>
      </c>
      <c r="O10" s="44"/>
    </row>
    <row r="11" spans="2:15" x14ac:dyDescent="0.35">
      <c r="B11" s="15" t="s">
        <v>115</v>
      </c>
      <c r="C11" s="12" t="s">
        <v>2</v>
      </c>
      <c r="D11" s="12" t="s">
        <v>2</v>
      </c>
      <c r="E11" s="12" t="s">
        <v>2</v>
      </c>
      <c r="F11" s="12" t="s">
        <v>2</v>
      </c>
      <c r="G11" s="8">
        <v>116</v>
      </c>
      <c r="H11" s="8">
        <v>160</v>
      </c>
      <c r="I11" s="8">
        <v>195</v>
      </c>
      <c r="J11" s="12">
        <f t="shared" si="0"/>
        <v>35</v>
      </c>
      <c r="K11" s="49"/>
      <c r="L11" s="8" t="s">
        <v>2</v>
      </c>
      <c r="M11" s="8">
        <v>19</v>
      </c>
      <c r="N11" s="12">
        <f>M11</f>
        <v>19</v>
      </c>
      <c r="O11" s="44"/>
    </row>
    <row r="12" spans="2:15" x14ac:dyDescent="0.35">
      <c r="B12" s="50" t="s">
        <v>109</v>
      </c>
      <c r="C12" s="8">
        <v>32.309772053554298</v>
      </c>
      <c r="D12" s="8">
        <v>38.876549469487827</v>
      </c>
      <c r="E12" s="8">
        <v>44</v>
      </c>
      <c r="F12" s="8">
        <v>86</v>
      </c>
      <c r="G12" s="8">
        <v>133</v>
      </c>
      <c r="H12" s="8">
        <v>174</v>
      </c>
      <c r="I12" s="8">
        <v>217</v>
      </c>
      <c r="J12" s="8">
        <f t="shared" si="0"/>
        <v>43</v>
      </c>
      <c r="K12" s="49"/>
      <c r="L12" s="8">
        <v>54</v>
      </c>
      <c r="M12" s="8">
        <v>68</v>
      </c>
      <c r="N12" s="8">
        <f t="shared" si="1"/>
        <v>14</v>
      </c>
      <c r="O12" s="44"/>
    </row>
    <row r="13" spans="2:15" x14ac:dyDescent="0.35">
      <c r="B13" s="7" t="s">
        <v>35</v>
      </c>
      <c r="C13" s="8">
        <v>120.604</v>
      </c>
      <c r="D13" s="8">
        <v>126.396</v>
      </c>
      <c r="E13" s="8">
        <v>103.99730884295445</v>
      </c>
      <c r="F13" s="8">
        <v>47</v>
      </c>
      <c r="G13" s="8">
        <v>26</v>
      </c>
      <c r="H13" s="8">
        <v>-20</v>
      </c>
      <c r="I13" s="8">
        <v>193</v>
      </c>
      <c r="J13" s="8">
        <f t="shared" si="0"/>
        <v>213</v>
      </c>
      <c r="K13" s="49"/>
      <c r="L13" s="8">
        <v>1</v>
      </c>
      <c r="M13" s="8">
        <v>51</v>
      </c>
      <c r="N13" s="8">
        <f t="shared" si="1"/>
        <v>50</v>
      </c>
      <c r="O13" s="44"/>
    </row>
    <row r="14" spans="2:15" x14ac:dyDescent="0.35">
      <c r="B14" s="9" t="s">
        <v>26</v>
      </c>
      <c r="C14" s="10">
        <v>635.32165547274099</v>
      </c>
      <c r="D14" s="10">
        <v>807.33933775389721</v>
      </c>
      <c r="E14" s="10">
        <v>1649.8330000000001</v>
      </c>
      <c r="F14" s="10">
        <v>2344</v>
      </c>
      <c r="G14" s="10">
        <v>3490</v>
      </c>
      <c r="H14" s="10">
        <v>4073</v>
      </c>
      <c r="I14" s="10">
        <f>SUM(I4:I6,I12:I13)</f>
        <v>4763</v>
      </c>
      <c r="J14" s="10">
        <f t="shared" si="0"/>
        <v>690</v>
      </c>
      <c r="K14" s="36"/>
      <c r="L14" s="10">
        <f>SUM(L4:L6,L12:L13)</f>
        <v>1082</v>
      </c>
      <c r="M14" s="10">
        <f>SUM(M4:M6,M12:M13)</f>
        <v>1366</v>
      </c>
      <c r="N14" s="10">
        <f t="shared" si="1"/>
        <v>284</v>
      </c>
      <c r="O14" s="13"/>
    </row>
    <row r="15" spans="2:15" x14ac:dyDescent="0.35">
      <c r="B15" s="7" t="s">
        <v>110</v>
      </c>
      <c r="C15" s="8">
        <v>-71</v>
      </c>
      <c r="D15" s="8">
        <v>-125</v>
      </c>
      <c r="E15" s="8">
        <v>-265</v>
      </c>
      <c r="F15" s="8">
        <v>-577</v>
      </c>
      <c r="G15" s="8">
        <v>-1082</v>
      </c>
      <c r="H15" s="8">
        <v>-1178</v>
      </c>
      <c r="I15" s="8">
        <v>-1157</v>
      </c>
      <c r="J15" s="8">
        <f t="shared" si="0"/>
        <v>21</v>
      </c>
      <c r="K15" s="49"/>
      <c r="L15" s="8">
        <v>-283</v>
      </c>
      <c r="M15" s="8">
        <v>-91</v>
      </c>
      <c r="N15" s="8">
        <f t="shared" si="1"/>
        <v>192</v>
      </c>
      <c r="O15" s="44"/>
    </row>
    <row r="16" spans="2:15" x14ac:dyDescent="0.35">
      <c r="B16" s="7" t="s">
        <v>105</v>
      </c>
      <c r="C16" s="8">
        <v>-41.669966764836175</v>
      </c>
      <c r="D16" s="8">
        <v>-23.435786273687899</v>
      </c>
      <c r="E16" s="8">
        <v>-165</v>
      </c>
      <c r="F16" s="8">
        <v>-142</v>
      </c>
      <c r="G16" s="8">
        <v>-105</v>
      </c>
      <c r="H16" s="8">
        <v>-69</v>
      </c>
      <c r="I16" s="8">
        <v>-121</v>
      </c>
      <c r="J16" s="8">
        <f t="shared" si="0"/>
        <v>-52</v>
      </c>
      <c r="K16" s="49"/>
      <c r="L16" s="8">
        <v>-3</v>
      </c>
      <c r="M16" s="8">
        <v>-27</v>
      </c>
      <c r="N16" s="8">
        <f t="shared" si="1"/>
        <v>-24</v>
      </c>
      <c r="O16" s="44"/>
    </row>
    <row r="17" spans="2:15" x14ac:dyDescent="0.35">
      <c r="B17" s="7" t="s">
        <v>111</v>
      </c>
      <c r="C17" s="8">
        <v>-475.6280332351638</v>
      </c>
      <c r="D17" s="8">
        <v>-34.714305234190533</v>
      </c>
      <c r="E17" s="8">
        <v>412.99962729786353</v>
      </c>
      <c r="F17" s="8">
        <v>20.574684588912532</v>
      </c>
      <c r="G17" s="8">
        <v>71</v>
      </c>
      <c r="H17" s="8">
        <v>-449</v>
      </c>
      <c r="I17" s="8">
        <v>78</v>
      </c>
      <c r="J17" s="8">
        <f t="shared" si="0"/>
        <v>527</v>
      </c>
      <c r="K17" s="49"/>
      <c r="L17" s="8">
        <v>-202</v>
      </c>
      <c r="M17" s="8">
        <v>26</v>
      </c>
      <c r="N17" s="8">
        <f t="shared" si="1"/>
        <v>228</v>
      </c>
      <c r="O17" s="44"/>
    </row>
    <row r="18" spans="2:15" x14ac:dyDescent="0.35">
      <c r="B18" s="9" t="s">
        <v>45</v>
      </c>
      <c r="C18" s="10">
        <v>47.023655472740984</v>
      </c>
      <c r="D18" s="10">
        <v>624.1892462460188</v>
      </c>
      <c r="E18" s="10">
        <v>1632.8326272978638</v>
      </c>
      <c r="F18" s="10">
        <v>1645.5746845889125</v>
      </c>
      <c r="G18" s="10">
        <v>2374</v>
      </c>
      <c r="H18" s="10">
        <v>2377</v>
      </c>
      <c r="I18" s="10">
        <f>SUM(I14:I17)</f>
        <v>3563</v>
      </c>
      <c r="J18" s="10">
        <f t="shared" si="0"/>
        <v>1186</v>
      </c>
      <c r="K18" s="37"/>
      <c r="L18" s="10">
        <f>SUM(L14:L17)</f>
        <v>594</v>
      </c>
      <c r="M18" s="10">
        <f>SUM(M14:M17)</f>
        <v>1274</v>
      </c>
      <c r="N18" s="10">
        <f t="shared" si="1"/>
        <v>680</v>
      </c>
      <c r="O18" s="44"/>
    </row>
    <row r="19" spans="2:15" x14ac:dyDescent="0.35">
      <c r="B19" s="7" t="s">
        <v>89</v>
      </c>
      <c r="C19" s="8">
        <v>-619</v>
      </c>
      <c r="D19" s="8">
        <v>-1269</v>
      </c>
      <c r="E19" s="8">
        <v>-1599</v>
      </c>
      <c r="F19" s="8">
        <v>-1573</v>
      </c>
      <c r="G19" s="8">
        <v>-1605</v>
      </c>
      <c r="H19" s="8">
        <v>-1418</v>
      </c>
      <c r="I19" s="8">
        <v>-1790</v>
      </c>
      <c r="J19" s="8">
        <f t="shared" si="0"/>
        <v>-372</v>
      </c>
      <c r="K19" s="38"/>
      <c r="L19" s="8">
        <v>-150</v>
      </c>
      <c r="M19" s="8">
        <v>-306</v>
      </c>
      <c r="N19" s="8">
        <f t="shared" si="1"/>
        <v>-156</v>
      </c>
      <c r="O19" s="44"/>
    </row>
    <row r="20" spans="2:15" x14ac:dyDescent="0.35">
      <c r="B20" s="7" t="s">
        <v>105</v>
      </c>
      <c r="C20" s="8">
        <v>41.669966764836175</v>
      </c>
      <c r="D20" s="8">
        <v>23.435786273687899</v>
      </c>
      <c r="E20" s="8">
        <v>165</v>
      </c>
      <c r="F20" s="8">
        <v>142</v>
      </c>
      <c r="G20" s="8">
        <v>105</v>
      </c>
      <c r="H20" s="8">
        <v>69</v>
      </c>
      <c r="I20" s="8">
        <v>121</v>
      </c>
      <c r="J20" s="8">
        <f t="shared" si="0"/>
        <v>52</v>
      </c>
      <c r="K20" s="49"/>
      <c r="L20" s="8">
        <v>3</v>
      </c>
      <c r="M20" s="8">
        <v>27</v>
      </c>
      <c r="N20" s="8">
        <f t="shared" si="1"/>
        <v>24</v>
      </c>
      <c r="O20" s="44"/>
    </row>
    <row r="21" spans="2:15" x14ac:dyDescent="0.35">
      <c r="B21" s="7" t="s">
        <v>112</v>
      </c>
      <c r="C21" s="8">
        <v>-103.91940598232948</v>
      </c>
      <c r="D21" s="8">
        <v>-186.83463205894682</v>
      </c>
      <c r="E21" s="8">
        <v>-186.42000000000002</v>
      </c>
      <c r="F21" s="8">
        <v>-307.66720910269106</v>
      </c>
      <c r="G21" s="8">
        <v>-308</v>
      </c>
      <c r="H21" s="8">
        <v>-255</v>
      </c>
      <c r="I21" s="8">
        <v>-346</v>
      </c>
      <c r="J21" s="8">
        <f t="shared" si="0"/>
        <v>-91</v>
      </c>
      <c r="K21" s="49"/>
      <c r="L21" s="8">
        <v>-27</v>
      </c>
      <c r="M21" s="8">
        <v>-55</v>
      </c>
      <c r="N21" s="8">
        <f t="shared" si="1"/>
        <v>-28</v>
      </c>
      <c r="O21" s="44"/>
    </row>
    <row r="22" spans="2:15" x14ac:dyDescent="0.35">
      <c r="B22" s="7" t="s">
        <v>113</v>
      </c>
      <c r="C22" s="8">
        <v>202.24943921749332</v>
      </c>
      <c r="D22" s="8">
        <v>384.39884578525891</v>
      </c>
      <c r="E22" s="8">
        <v>108.42000000000002</v>
      </c>
      <c r="F22" s="8">
        <v>34.151704117641486</v>
      </c>
      <c r="G22" s="8">
        <v>259</v>
      </c>
      <c r="H22" s="8">
        <v>49</v>
      </c>
      <c r="I22" s="8">
        <v>-96</v>
      </c>
      <c r="J22" s="8">
        <f t="shared" si="0"/>
        <v>-145</v>
      </c>
      <c r="K22" s="49"/>
      <c r="L22" s="8">
        <v>-513</v>
      </c>
      <c r="M22" s="8">
        <v>-312</v>
      </c>
      <c r="N22" s="8">
        <f t="shared" si="1"/>
        <v>201</v>
      </c>
      <c r="O22" s="44"/>
    </row>
    <row r="23" spans="2:15" x14ac:dyDescent="0.35">
      <c r="B23" s="9" t="s">
        <v>114</v>
      </c>
      <c r="C23" s="10">
        <v>-479</v>
      </c>
      <c r="D23" s="10">
        <v>-1048</v>
      </c>
      <c r="E23" s="10">
        <v>-1512</v>
      </c>
      <c r="F23" s="10">
        <v>-1704.5155049850496</v>
      </c>
      <c r="G23" s="10">
        <v>-1549</v>
      </c>
      <c r="H23" s="10">
        <v>-1555</v>
      </c>
      <c r="I23" s="10">
        <f t="shared" ref="I23" si="4">SUM(I19:I22)</f>
        <v>-2111</v>
      </c>
      <c r="J23" s="10">
        <f t="shared" si="0"/>
        <v>-556</v>
      </c>
      <c r="K23" s="37"/>
      <c r="L23" s="10">
        <f t="shared" ref="L23:M23" si="5">SUM(L19:L22)</f>
        <v>-687</v>
      </c>
      <c r="M23" s="10">
        <f t="shared" si="5"/>
        <v>-646</v>
      </c>
      <c r="N23" s="10">
        <f t="shared" si="1"/>
        <v>41</v>
      </c>
      <c r="O23" s="44"/>
    </row>
    <row r="24" spans="2:15" x14ac:dyDescent="0.35">
      <c r="B24" s="9" t="s">
        <v>47</v>
      </c>
      <c r="C24" s="10">
        <v>-431.97634452725902</v>
      </c>
      <c r="D24" s="10">
        <v>-423.3107537539812</v>
      </c>
      <c r="E24" s="10">
        <v>120.83262729786384</v>
      </c>
      <c r="F24" s="10">
        <v>-58.940820396137042</v>
      </c>
      <c r="G24" s="10">
        <v>825</v>
      </c>
      <c r="H24" s="10">
        <v>822</v>
      </c>
      <c r="I24" s="10">
        <f>I23+I18</f>
        <v>1452</v>
      </c>
      <c r="J24" s="10">
        <f t="shared" si="0"/>
        <v>630</v>
      </c>
      <c r="K24" s="37"/>
      <c r="L24" s="10">
        <f>L23+L18</f>
        <v>-93</v>
      </c>
      <c r="M24" s="10">
        <f>M23+M18</f>
        <v>628</v>
      </c>
      <c r="N24" s="10">
        <f t="shared" si="1"/>
        <v>721</v>
      </c>
      <c r="O24" s="44"/>
    </row>
    <row r="25" spans="2:15" x14ac:dyDescent="0.35">
      <c r="B25" s="1"/>
      <c r="C25" s="39"/>
      <c r="D25" s="39"/>
      <c r="E25" s="39"/>
      <c r="F25" s="39"/>
      <c r="G25" s="39"/>
      <c r="H25" s="39"/>
      <c r="I25" s="39"/>
      <c r="J25" s="39"/>
      <c r="L25" s="39"/>
      <c r="M25" s="39"/>
      <c r="N25" s="39"/>
    </row>
    <row r="26" spans="2:15" x14ac:dyDescent="0.35">
      <c r="B26" s="22" t="s">
        <v>79</v>
      </c>
      <c r="C26" s="23"/>
      <c r="D26" s="23"/>
      <c r="E26" s="23"/>
      <c r="F26" s="23"/>
      <c r="G26" s="23"/>
      <c r="H26" s="23"/>
      <c r="I26" s="2"/>
      <c r="J26" s="23" t="s">
        <v>5</v>
      </c>
      <c r="K26" s="24"/>
      <c r="L26" s="2" t="s">
        <v>6</v>
      </c>
      <c r="M26" s="2" t="s">
        <v>6</v>
      </c>
      <c r="N26" s="23" t="s">
        <v>5</v>
      </c>
    </row>
    <row r="27" spans="2:15" ht="15" thickBot="1" x14ac:dyDescent="0.4">
      <c r="B27" s="25" t="s">
        <v>58</v>
      </c>
      <c r="C27" s="26">
        <v>2014</v>
      </c>
      <c r="D27" s="26">
        <v>2015</v>
      </c>
      <c r="E27" s="26">
        <v>2016</v>
      </c>
      <c r="F27" s="26">
        <v>2017</v>
      </c>
      <c r="G27" s="26">
        <v>2018</v>
      </c>
      <c r="H27" s="26">
        <v>2019</v>
      </c>
      <c r="I27" s="5">
        <v>2020</v>
      </c>
      <c r="J27" s="6" t="s">
        <v>0</v>
      </c>
      <c r="K27" s="24"/>
      <c r="L27" s="5">
        <v>2020</v>
      </c>
      <c r="M27" s="5">
        <v>2021</v>
      </c>
      <c r="N27" s="6" t="s">
        <v>1</v>
      </c>
    </row>
    <row r="28" spans="2:15" x14ac:dyDescent="0.35">
      <c r="B28" s="7" t="s">
        <v>81</v>
      </c>
      <c r="C28" s="8">
        <v>966.44059948407414</v>
      </c>
      <c r="D28" s="8">
        <f t="shared" ref="D28:I28" si="6">C33</f>
        <v>1435.1508636508995</v>
      </c>
      <c r="E28" s="8">
        <f t="shared" si="6"/>
        <v>2661.559619819981</v>
      </c>
      <c r="F28" s="8">
        <f t="shared" si="6"/>
        <v>3914.3147345384236</v>
      </c>
      <c r="G28" s="8">
        <f t="shared" si="6"/>
        <v>5322.0147345384239</v>
      </c>
      <c r="H28" s="8">
        <f t="shared" si="6"/>
        <v>6948.0147345384239</v>
      </c>
      <c r="I28" s="8">
        <f t="shared" si="6"/>
        <v>8400.2602391005548</v>
      </c>
      <c r="J28" s="8">
        <f t="shared" ref="J28:J60" si="7">I28-H28</f>
        <v>1452.2455045621309</v>
      </c>
      <c r="L28" s="8">
        <v>8400.2602391005548</v>
      </c>
      <c r="M28" s="8">
        <v>9355</v>
      </c>
      <c r="N28" s="8">
        <f t="shared" ref="N28:N30" si="8">M28-L28</f>
        <v>954.73976089944517</v>
      </c>
      <c r="O28" s="51"/>
    </row>
    <row r="29" spans="2:15" x14ac:dyDescent="0.35">
      <c r="B29" s="15" t="s">
        <v>82</v>
      </c>
      <c r="C29" s="8">
        <v>619</v>
      </c>
      <c r="D29" s="8">
        <v>1269</v>
      </c>
      <c r="E29" s="8">
        <v>1599</v>
      </c>
      <c r="F29" s="8">
        <v>1573</v>
      </c>
      <c r="G29" s="8">
        <v>1605</v>
      </c>
      <c r="H29" s="8">
        <v>1418</v>
      </c>
      <c r="I29" s="8">
        <f>-I19</f>
        <v>1790</v>
      </c>
      <c r="J29" s="8">
        <f t="shared" si="7"/>
        <v>372</v>
      </c>
      <c r="L29" s="8">
        <v>150</v>
      </c>
      <c r="M29" s="8">
        <v>306</v>
      </c>
      <c r="N29" s="8">
        <f t="shared" si="8"/>
        <v>156</v>
      </c>
      <c r="O29" s="51"/>
    </row>
    <row r="30" spans="2:15" x14ac:dyDescent="0.35">
      <c r="B30" s="15" t="s">
        <v>20</v>
      </c>
      <c r="C30" s="8">
        <v>-210.18100000000001</v>
      </c>
      <c r="D30" s="8">
        <v>-200.333</v>
      </c>
      <c r="E30" s="8">
        <v>-443.23500000000001</v>
      </c>
      <c r="F30" s="8">
        <v>-592</v>
      </c>
      <c r="G30" s="8">
        <v>-798</v>
      </c>
      <c r="H30" s="8">
        <v>-1058</v>
      </c>
      <c r="I30" s="8">
        <f>-I5</f>
        <v>-1342</v>
      </c>
      <c r="J30" s="8">
        <f t="shared" si="7"/>
        <v>-284</v>
      </c>
      <c r="L30" s="8">
        <v>-336</v>
      </c>
      <c r="M30" s="8">
        <v>-611</v>
      </c>
      <c r="N30" s="8">
        <f t="shared" si="8"/>
        <v>-275</v>
      </c>
      <c r="O30" s="52"/>
    </row>
    <row r="31" spans="2:15" x14ac:dyDescent="0.35">
      <c r="B31" s="15" t="s">
        <v>83</v>
      </c>
      <c r="C31" s="12" t="s">
        <v>2</v>
      </c>
      <c r="D31" s="12" t="s">
        <v>2</v>
      </c>
      <c r="E31" s="12" t="s">
        <v>2</v>
      </c>
      <c r="F31" s="12" t="s">
        <v>2</v>
      </c>
      <c r="G31" s="12" t="s">
        <v>2</v>
      </c>
      <c r="H31" s="12" t="s">
        <v>2</v>
      </c>
      <c r="I31" s="8">
        <v>-492</v>
      </c>
      <c r="J31" s="12">
        <f>I31</f>
        <v>-492</v>
      </c>
      <c r="L31" s="12" t="s">
        <v>2</v>
      </c>
      <c r="M31" s="12" t="s">
        <v>2</v>
      </c>
      <c r="N31" s="12" t="s">
        <v>2</v>
      </c>
      <c r="O31" s="52"/>
    </row>
    <row r="32" spans="2:15" x14ac:dyDescent="0.35">
      <c r="B32" s="15" t="s">
        <v>84</v>
      </c>
      <c r="C32" s="8">
        <v>59.891264166825501</v>
      </c>
      <c r="D32" s="8">
        <v>157.74175616908124</v>
      </c>
      <c r="E32" s="8">
        <v>96.990114718442669</v>
      </c>
      <c r="F32" s="8">
        <v>426.7</v>
      </c>
      <c r="G32" s="8">
        <v>819</v>
      </c>
      <c r="H32" s="8">
        <v>1092.24550456213</v>
      </c>
      <c r="I32" s="8">
        <v>998</v>
      </c>
      <c r="J32" s="8">
        <f t="shared" si="7"/>
        <v>-94.245504562130009</v>
      </c>
      <c r="L32" s="8">
        <v>1079</v>
      </c>
      <c r="M32" s="8">
        <v>1157</v>
      </c>
      <c r="N32" s="8">
        <f t="shared" ref="N32:N34" si="9">M32-L32</f>
        <v>78</v>
      </c>
      <c r="O32" s="51"/>
    </row>
    <row r="33" spans="2:15" x14ac:dyDescent="0.35">
      <c r="B33" s="9" t="s">
        <v>85</v>
      </c>
      <c r="C33" s="10">
        <v>1435.1508636508995</v>
      </c>
      <c r="D33" s="10">
        <v>2661.559619819981</v>
      </c>
      <c r="E33" s="10">
        <v>3914.3147345384236</v>
      </c>
      <c r="F33" s="10">
        <v>5322.0147345384239</v>
      </c>
      <c r="G33" s="10">
        <v>6948.0147345384239</v>
      </c>
      <c r="H33" s="10">
        <v>8400.2602391005548</v>
      </c>
      <c r="I33" s="10">
        <f>SUM(I28:I32)</f>
        <v>9354.2602391005548</v>
      </c>
      <c r="J33" s="10">
        <f t="shared" si="7"/>
        <v>954</v>
      </c>
      <c r="K33" s="40"/>
      <c r="L33" s="10">
        <f>SUM(L28:L32)</f>
        <v>9293.2602391005548</v>
      </c>
      <c r="M33" s="10">
        <f>SUM(M28:M32)</f>
        <v>10207</v>
      </c>
      <c r="N33" s="10">
        <f t="shared" si="9"/>
        <v>913.73976089944517</v>
      </c>
      <c r="O33" s="52"/>
    </row>
    <row r="34" spans="2:15" x14ac:dyDescent="0.35">
      <c r="B34" s="7" t="s">
        <v>86</v>
      </c>
      <c r="C34" s="70">
        <v>9.9699999999999997E-2</v>
      </c>
      <c r="D34" s="70">
        <v>9.9699999999999997E-2</v>
      </c>
      <c r="E34" s="70">
        <v>0.1191</v>
      </c>
      <c r="F34" s="70">
        <v>0.1191</v>
      </c>
      <c r="G34" s="70">
        <v>0.1361</v>
      </c>
      <c r="H34" s="70">
        <v>0.1361</v>
      </c>
      <c r="I34" s="70">
        <v>0.13609999999999997</v>
      </c>
      <c r="J34" s="70">
        <f t="shared" si="7"/>
        <v>0</v>
      </c>
      <c r="K34" s="71"/>
      <c r="L34" s="70">
        <v>0.1361</v>
      </c>
      <c r="M34" s="70">
        <v>0.123</v>
      </c>
      <c r="N34" s="70">
        <f t="shared" si="9"/>
        <v>-1.3100000000000001E-2</v>
      </c>
      <c r="O34" s="51"/>
    </row>
    <row r="35" spans="2:15" x14ac:dyDescent="0.35">
      <c r="B35" s="9" t="s">
        <v>46</v>
      </c>
      <c r="C35" s="41"/>
      <c r="D35" s="41"/>
      <c r="E35" s="41"/>
      <c r="F35" s="41"/>
      <c r="G35" s="41"/>
      <c r="H35" s="41"/>
      <c r="I35" s="41"/>
      <c r="J35" s="41"/>
      <c r="K35" s="40"/>
      <c r="L35" s="41"/>
      <c r="M35" s="41"/>
      <c r="N35" s="41"/>
      <c r="O35" s="51"/>
    </row>
    <row r="36" spans="2:15" x14ac:dyDescent="0.35">
      <c r="B36" s="7" t="s">
        <v>87</v>
      </c>
      <c r="C36" s="8">
        <v>567.00000000000011</v>
      </c>
      <c r="D36" s="8">
        <v>567</v>
      </c>
      <c r="E36" s="8">
        <v>863.87649800000008</v>
      </c>
      <c r="F36" s="8">
        <v>863.87649800000008</v>
      </c>
      <c r="G36" s="8">
        <v>863.87649800000008</v>
      </c>
      <c r="H36" s="8">
        <v>863.87649799999997</v>
      </c>
      <c r="I36" s="8">
        <v>864</v>
      </c>
      <c r="J36" s="8">
        <f t="shared" si="7"/>
        <v>0.12350200000003042</v>
      </c>
      <c r="L36" s="8">
        <v>216</v>
      </c>
      <c r="M36" s="8">
        <v>371</v>
      </c>
      <c r="N36" s="8">
        <f t="shared" ref="N36:N39" si="10">M36-L36</f>
        <v>155</v>
      </c>
      <c r="O36" s="51"/>
    </row>
    <row r="37" spans="2:15" x14ac:dyDescent="0.35">
      <c r="B37" s="7" t="s">
        <v>88</v>
      </c>
      <c r="C37" s="8">
        <v>525.66332335329355</v>
      </c>
      <c r="D37" s="8">
        <v>571.97426214071868</v>
      </c>
      <c r="E37" s="8">
        <v>903.09364590696111</v>
      </c>
      <c r="F37" s="8">
        <v>1001.5406495151198</v>
      </c>
      <c r="G37" s="8">
        <v>1156</v>
      </c>
      <c r="H37" s="8">
        <v>1337.2950444151948</v>
      </c>
      <c r="I37" s="8">
        <v>1506</v>
      </c>
      <c r="J37" s="8">
        <f t="shared" si="7"/>
        <v>168.70495558480525</v>
      </c>
      <c r="L37" s="8">
        <v>377</v>
      </c>
      <c r="M37" s="8">
        <v>733</v>
      </c>
      <c r="N37" s="8">
        <f t="shared" si="10"/>
        <v>356</v>
      </c>
      <c r="O37" s="51"/>
    </row>
    <row r="38" spans="2:15" x14ac:dyDescent="0.35">
      <c r="B38" s="7" t="s">
        <v>89</v>
      </c>
      <c r="C38" s="8">
        <v>619</v>
      </c>
      <c r="D38" s="8">
        <v>1269</v>
      </c>
      <c r="E38" s="8">
        <v>1599</v>
      </c>
      <c r="F38" s="8">
        <v>1573</v>
      </c>
      <c r="G38" s="8">
        <v>1605</v>
      </c>
      <c r="H38" s="8">
        <v>1418</v>
      </c>
      <c r="I38" s="8">
        <f>I29</f>
        <v>1790</v>
      </c>
      <c r="J38" s="8">
        <f t="shared" si="7"/>
        <v>372</v>
      </c>
      <c r="L38" s="8">
        <v>150</v>
      </c>
      <c r="M38" s="8">
        <v>306</v>
      </c>
      <c r="N38" s="8">
        <f t="shared" si="10"/>
        <v>156</v>
      </c>
      <c r="O38" s="51"/>
    </row>
    <row r="39" spans="2:15" x14ac:dyDescent="0.35">
      <c r="B39" s="7" t="s">
        <v>90</v>
      </c>
      <c r="C39" s="67">
        <f>C38/C37-1</f>
        <v>0.17755980396596116</v>
      </c>
      <c r="D39" s="67">
        <f t="shared" ref="D39:I39" si="11">D38/D37-1</f>
        <v>1.2186312986366459</v>
      </c>
      <c r="E39" s="67">
        <f t="shared" si="11"/>
        <v>0.77058050097800468</v>
      </c>
      <c r="F39" s="67">
        <f t="shared" si="11"/>
        <v>0.57058028624354229</v>
      </c>
      <c r="G39" s="67">
        <f t="shared" si="11"/>
        <v>0.3884083044982698</v>
      </c>
      <c r="H39" s="67">
        <f t="shared" si="11"/>
        <v>6.0349401519017798E-2</v>
      </c>
      <c r="I39" s="67">
        <f t="shared" si="11"/>
        <v>0.18857901726427628</v>
      </c>
      <c r="J39" s="67">
        <f t="shared" si="7"/>
        <v>0.12822961574525849</v>
      </c>
      <c r="K39" s="72"/>
      <c r="L39" s="67">
        <f t="shared" ref="L39:M39" si="12">L38/L37-1</f>
        <v>-0.60212201591511938</v>
      </c>
      <c r="M39" s="67">
        <f t="shared" si="12"/>
        <v>-0.582537517053206</v>
      </c>
      <c r="N39" s="67">
        <f t="shared" si="10"/>
        <v>1.958449886191338E-2</v>
      </c>
      <c r="O39" s="51"/>
    </row>
    <row r="40" spans="2:15" x14ac:dyDescent="0.35">
      <c r="B40" s="9" t="s">
        <v>91</v>
      </c>
      <c r="C40" s="42"/>
      <c r="D40" s="42"/>
      <c r="E40" s="42"/>
      <c r="F40" s="42"/>
      <c r="G40" s="42"/>
      <c r="H40" s="42"/>
      <c r="I40" s="42"/>
      <c r="J40" s="42"/>
      <c r="K40" s="40"/>
      <c r="L40" s="42"/>
      <c r="M40" s="42"/>
      <c r="N40" s="42"/>
      <c r="O40" s="51"/>
    </row>
    <row r="41" spans="2:15" x14ac:dyDescent="0.35">
      <c r="B41" s="7" t="s">
        <v>92</v>
      </c>
      <c r="C41" s="65">
        <v>7.8799999999999995E-2</v>
      </c>
      <c r="D41" s="65">
        <v>7.8799999999999995E-2</v>
      </c>
      <c r="E41" s="65">
        <v>0.08</v>
      </c>
      <c r="F41" s="65">
        <v>7.7499999999999999E-2</v>
      </c>
      <c r="G41" s="73">
        <v>7.6352424951418529E-2</v>
      </c>
      <c r="H41" s="73">
        <v>7.3323606072953129E-2</v>
      </c>
      <c r="I41" s="73">
        <v>7.1800000000000003E-2</v>
      </c>
      <c r="J41" s="73">
        <f t="shared" si="7"/>
        <v>-1.5236060729531264E-3</v>
      </c>
      <c r="K41" s="74"/>
      <c r="L41" s="73">
        <v>7.1800000000000003E-2</v>
      </c>
      <c r="M41" s="73">
        <v>6.7599999999999993E-2</v>
      </c>
      <c r="N41" s="73">
        <f t="shared" ref="N41:N44" si="13">M41-L41</f>
        <v>-4.2000000000000093E-3</v>
      </c>
      <c r="O41" s="51"/>
    </row>
    <row r="42" spans="2:15" x14ac:dyDescent="0.35">
      <c r="B42" s="7" t="s">
        <v>93</v>
      </c>
      <c r="C42" s="65">
        <v>7.6799999999999993E-2</v>
      </c>
      <c r="D42" s="65">
        <v>7.0000000000000007E-2</v>
      </c>
      <c r="E42" s="65">
        <v>6.9800000000000001E-2</v>
      </c>
      <c r="F42" s="65">
        <v>6.0496507664818691E-2</v>
      </c>
      <c r="G42" s="73">
        <v>6.107955885564343E-2</v>
      </c>
      <c r="H42" s="73">
        <v>5.7048399613746324E-2</v>
      </c>
      <c r="I42" s="73">
        <v>6.0291549277044644E-2</v>
      </c>
      <c r="J42" s="73">
        <f t="shared" si="7"/>
        <v>3.2431496632983198E-3</v>
      </c>
      <c r="K42" s="74"/>
      <c r="L42" s="73">
        <v>5.9320496474197175E-2</v>
      </c>
      <c r="M42" s="73">
        <v>5.6444728181396543E-2</v>
      </c>
      <c r="N42" s="73">
        <f t="shared" si="13"/>
        <v>-2.8757682928006317E-3</v>
      </c>
      <c r="O42" s="51"/>
    </row>
    <row r="43" spans="2:15" x14ac:dyDescent="0.35">
      <c r="B43" s="7" t="s">
        <v>94</v>
      </c>
      <c r="C43" s="65">
        <f>C41-C42</f>
        <v>2.0000000000000018E-3</v>
      </c>
      <c r="D43" s="65">
        <f>D41-D42</f>
        <v>8.7999999999999884E-3</v>
      </c>
      <c r="E43" s="65">
        <f>E41-E42</f>
        <v>1.0200000000000001E-2</v>
      </c>
      <c r="F43" s="65">
        <v>1.7003492335181308E-2</v>
      </c>
      <c r="G43" s="65">
        <f t="shared" ref="G43:I43" si="14">G41-G42</f>
        <v>1.5272866095775099E-2</v>
      </c>
      <c r="H43" s="65">
        <f t="shared" si="14"/>
        <v>1.6275206459206805E-2</v>
      </c>
      <c r="I43" s="65">
        <f t="shared" si="14"/>
        <v>1.1508450722955359E-2</v>
      </c>
      <c r="J43" s="73">
        <f t="shared" si="7"/>
        <v>-4.7667557362514462E-3</v>
      </c>
      <c r="K43" s="74"/>
      <c r="L43" s="65">
        <f t="shared" ref="L43:M43" si="15">L41-L42</f>
        <v>1.2479503525802828E-2</v>
      </c>
      <c r="M43" s="65">
        <f t="shared" si="15"/>
        <v>1.115527181860345E-2</v>
      </c>
      <c r="N43" s="73">
        <f t="shared" si="13"/>
        <v>-1.3242317071993776E-3</v>
      </c>
      <c r="O43" s="51"/>
    </row>
    <row r="44" spans="2:15" x14ac:dyDescent="0.35">
      <c r="B44" s="7" t="s">
        <v>95</v>
      </c>
      <c r="C44" s="19">
        <v>14.3</v>
      </c>
      <c r="D44" s="19">
        <v>15</v>
      </c>
      <c r="E44" s="19">
        <v>15.3</v>
      </c>
      <c r="F44" s="19">
        <v>16</v>
      </c>
      <c r="G44" s="19">
        <v>16.2</v>
      </c>
      <c r="H44" s="19">
        <v>15.9</v>
      </c>
      <c r="I44" s="19">
        <v>15.7568085397094</v>
      </c>
      <c r="J44" s="19">
        <f t="shared" si="7"/>
        <v>-0.14319146029060015</v>
      </c>
      <c r="L44" s="19">
        <v>4.2983405065397191</v>
      </c>
      <c r="M44" s="19">
        <v>4.1950188452231858</v>
      </c>
      <c r="N44" s="19">
        <f t="shared" si="13"/>
        <v>-0.10332166131653331</v>
      </c>
      <c r="O44" s="51"/>
    </row>
    <row r="45" spans="2:15" x14ac:dyDescent="0.35">
      <c r="B45" s="9" t="s">
        <v>96</v>
      </c>
      <c r="C45" s="42"/>
      <c r="D45" s="42"/>
      <c r="E45" s="42"/>
      <c r="F45" s="42"/>
      <c r="G45" s="42"/>
      <c r="H45" s="42"/>
      <c r="I45" s="42"/>
      <c r="J45" s="42"/>
      <c r="K45" s="40"/>
      <c r="L45" s="42"/>
      <c r="M45" s="42"/>
      <c r="N45" s="42"/>
      <c r="O45" s="51"/>
    </row>
    <row r="46" spans="2:15" x14ac:dyDescent="0.35">
      <c r="B46" s="7" t="s">
        <v>92</v>
      </c>
      <c r="C46" s="65">
        <v>6.6100000000000006E-2</v>
      </c>
      <c r="D46" s="65">
        <v>6.6100000000000006E-2</v>
      </c>
      <c r="E46" s="65">
        <v>7.6100000000000001E-2</v>
      </c>
      <c r="F46" s="73">
        <v>7.6316666666666672E-2</v>
      </c>
      <c r="G46" s="73">
        <v>7.4955134146130781E-2</v>
      </c>
      <c r="H46" s="73">
        <v>7.3127731018089281E-2</v>
      </c>
      <c r="I46" s="73">
        <v>7.1499999999999994E-2</v>
      </c>
      <c r="J46" s="73">
        <f t="shared" si="7"/>
        <v>-1.6277310180892873E-3</v>
      </c>
      <c r="K46" s="74"/>
      <c r="L46" s="73">
        <v>7.1499999999999994E-2</v>
      </c>
      <c r="M46" s="73">
        <v>6.6199999999999995E-2</v>
      </c>
      <c r="N46" s="73">
        <f t="shared" ref="N46:N49" si="16">M46-L46</f>
        <v>-5.2999999999999992E-3</v>
      </c>
      <c r="O46" s="51"/>
    </row>
    <row r="47" spans="2:15" x14ac:dyDescent="0.35">
      <c r="B47" s="7" t="s">
        <v>93</v>
      </c>
      <c r="C47" s="65">
        <v>7.2000000000000008E-2</v>
      </c>
      <c r="D47" s="65">
        <v>7.0200000000000012E-2</v>
      </c>
      <c r="E47" s="65">
        <v>6.7799999999999999E-2</v>
      </c>
      <c r="F47" s="73">
        <v>6.1040921531194961E-2</v>
      </c>
      <c r="G47" s="73">
        <v>6.0422329224719774E-2</v>
      </c>
      <c r="H47" s="73">
        <v>5.4954367895907096E-2</v>
      </c>
      <c r="I47" s="73">
        <v>5.756612038884245E-2</v>
      </c>
      <c r="J47" s="73">
        <f t="shared" si="7"/>
        <v>2.6117524929353542E-3</v>
      </c>
      <c r="K47" s="74"/>
      <c r="L47" s="73">
        <v>5.9514720760930451E-2</v>
      </c>
      <c r="M47" s="73">
        <v>5.451074622159377E-2</v>
      </c>
      <c r="N47" s="73">
        <f t="shared" si="16"/>
        <v>-5.0039745393366808E-3</v>
      </c>
      <c r="O47" s="51"/>
    </row>
    <row r="48" spans="2:15" x14ac:dyDescent="0.35">
      <c r="B48" s="7" t="s">
        <v>94</v>
      </c>
      <c r="C48" s="65">
        <f>C46-C47</f>
        <v>-5.9000000000000025E-3</v>
      </c>
      <c r="D48" s="65">
        <f>D46-D47</f>
        <v>-4.1000000000000064E-3</v>
      </c>
      <c r="E48" s="65">
        <f>E46-E47</f>
        <v>8.3000000000000018E-3</v>
      </c>
      <c r="F48" s="73">
        <v>1.5275745135471711E-2</v>
      </c>
      <c r="G48" s="65">
        <f t="shared" ref="G48:I48" si="17">G46-G47</f>
        <v>1.4532804921411006E-2</v>
      </c>
      <c r="H48" s="65">
        <f t="shared" si="17"/>
        <v>1.8173363122182186E-2</v>
      </c>
      <c r="I48" s="65">
        <f t="shared" si="17"/>
        <v>1.3933879611157544E-2</v>
      </c>
      <c r="J48" s="73">
        <f t="shared" si="7"/>
        <v>-4.2394835110246415E-3</v>
      </c>
      <c r="K48" s="74"/>
      <c r="L48" s="65">
        <f t="shared" ref="L48:M48" si="18">L46-L47</f>
        <v>1.1985279239069543E-2</v>
      </c>
      <c r="M48" s="65">
        <f t="shared" si="18"/>
        <v>1.1689253778406225E-2</v>
      </c>
      <c r="N48" s="73">
        <f t="shared" si="16"/>
        <v>-2.9602546066331836E-4</v>
      </c>
      <c r="O48" s="51"/>
    </row>
    <row r="49" spans="2:15" x14ac:dyDescent="0.35">
      <c r="B49" s="7" t="s">
        <v>95</v>
      </c>
      <c r="C49" s="19">
        <v>11.1</v>
      </c>
      <c r="D49" s="19">
        <v>11.6</v>
      </c>
      <c r="E49" s="19">
        <v>11.9</v>
      </c>
      <c r="F49" s="19">
        <v>12.3</v>
      </c>
      <c r="G49" s="19">
        <v>12.6</v>
      </c>
      <c r="H49" s="19">
        <v>12.4</v>
      </c>
      <c r="I49" s="19">
        <v>12.098271876945752</v>
      </c>
      <c r="J49" s="19">
        <f t="shared" si="7"/>
        <v>-0.30172812305424834</v>
      </c>
      <c r="L49" s="19">
        <v>3.2858397064476885</v>
      </c>
      <c r="M49" s="19">
        <v>3.2246992745329983</v>
      </c>
      <c r="N49" s="19">
        <f t="shared" si="16"/>
        <v>-6.1140431914690208E-2</v>
      </c>
      <c r="O49" s="51"/>
    </row>
    <row r="50" spans="2:15" x14ac:dyDescent="0.35">
      <c r="B50" s="9" t="s">
        <v>97</v>
      </c>
      <c r="C50" s="42"/>
      <c r="D50" s="42"/>
      <c r="E50" s="42"/>
      <c r="F50" s="42"/>
      <c r="G50" s="42"/>
      <c r="H50" s="42"/>
      <c r="I50" s="42"/>
      <c r="J50" s="42"/>
      <c r="K50" s="40"/>
      <c r="L50" s="42"/>
      <c r="M50" s="42"/>
      <c r="N50" s="42"/>
      <c r="O50" s="51"/>
    </row>
    <row r="51" spans="2:15" x14ac:dyDescent="0.35">
      <c r="B51" s="7" t="s">
        <v>92</v>
      </c>
      <c r="C51" s="65">
        <v>0.1124</v>
      </c>
      <c r="D51" s="65">
        <v>0.1171</v>
      </c>
      <c r="E51" s="65">
        <v>0.13589999999999999</v>
      </c>
      <c r="F51" s="65">
        <v>0.13320000000000001</v>
      </c>
      <c r="G51" s="73">
        <v>0.1234</v>
      </c>
      <c r="H51" s="73">
        <v>0.11736455562286591</v>
      </c>
      <c r="I51" s="73">
        <v>0.1154</v>
      </c>
      <c r="J51" s="73">
        <f t="shared" si="7"/>
        <v>-1.9645556228659045E-3</v>
      </c>
      <c r="K51" s="74"/>
      <c r="L51" s="73">
        <v>0.1154</v>
      </c>
      <c r="M51" s="73">
        <v>0.1143</v>
      </c>
      <c r="N51" s="73">
        <f t="shared" ref="N51:N54" si="19">M51-L51</f>
        <v>-1.1000000000000038E-3</v>
      </c>
      <c r="O51" s="51"/>
    </row>
    <row r="52" spans="2:15" x14ac:dyDescent="0.35">
      <c r="B52" s="7" t="s">
        <v>93</v>
      </c>
      <c r="C52" s="65">
        <v>0.1318</v>
      </c>
      <c r="D52" s="65">
        <v>0.12498657911970756</v>
      </c>
      <c r="E52" s="65">
        <v>0.12119999999999999</v>
      </c>
      <c r="F52" s="65">
        <v>0.1136432884121565</v>
      </c>
      <c r="G52" s="73">
        <v>0.11852468775041411</v>
      </c>
      <c r="H52" s="73">
        <v>0.11381892467839186</v>
      </c>
      <c r="I52" s="73">
        <v>0.11403420074108145</v>
      </c>
      <c r="J52" s="73">
        <f t="shared" si="7"/>
        <v>2.1527606268958999E-4</v>
      </c>
      <c r="K52" s="74"/>
      <c r="L52" s="73">
        <v>0.11419895379454903</v>
      </c>
      <c r="M52" s="73">
        <v>0.12236430239090976</v>
      </c>
      <c r="N52" s="73">
        <f t="shared" si="19"/>
        <v>8.1653485963607275E-3</v>
      </c>
      <c r="O52" s="51"/>
    </row>
    <row r="53" spans="2:15" x14ac:dyDescent="0.35">
      <c r="B53" s="7" t="s">
        <v>94</v>
      </c>
      <c r="C53" s="65">
        <f>C51-C52</f>
        <v>-1.9400000000000001E-2</v>
      </c>
      <c r="D53" s="65">
        <f>D51-D52</f>
        <v>-7.886579119707568E-3</v>
      </c>
      <c r="E53" s="65">
        <f>E51-E52</f>
        <v>1.4700000000000005E-2</v>
      </c>
      <c r="F53" s="65">
        <v>1.9556711587843514E-2</v>
      </c>
      <c r="G53" s="65">
        <f t="shared" ref="G53:H53" si="20">G51-G52</f>
        <v>4.8753122495858864E-3</v>
      </c>
      <c r="H53" s="65">
        <f t="shared" si="20"/>
        <v>3.5456309444740486E-3</v>
      </c>
      <c r="I53" s="65">
        <f>I51-I52</f>
        <v>1.3657992589185541E-3</v>
      </c>
      <c r="J53" s="73">
        <f t="shared" si="7"/>
        <v>-2.1798316855554944E-3</v>
      </c>
      <c r="K53" s="74"/>
      <c r="L53" s="65">
        <f t="shared" ref="L53" si="21">L51-L52</f>
        <v>1.201046205450973E-3</v>
      </c>
      <c r="M53" s="65">
        <f>M51-M52</f>
        <v>-8.0643023909097583E-3</v>
      </c>
      <c r="N53" s="73">
        <f t="shared" si="19"/>
        <v>-9.2653485963607313E-3</v>
      </c>
      <c r="O53" s="51"/>
    </row>
    <row r="54" spans="2:15" x14ac:dyDescent="0.35">
      <c r="B54" s="7" t="s">
        <v>95</v>
      </c>
      <c r="C54" s="19">
        <v>14.9</v>
      </c>
      <c r="D54" s="19">
        <v>15.7</v>
      </c>
      <c r="E54" s="19">
        <v>16.3</v>
      </c>
      <c r="F54" s="19">
        <v>17.2</v>
      </c>
      <c r="G54" s="19">
        <v>17.399999999999999</v>
      </c>
      <c r="H54" s="19">
        <v>17.600000000000001</v>
      </c>
      <c r="I54" s="19">
        <v>18.197716268826294</v>
      </c>
      <c r="J54" s="19">
        <f t="shared" si="7"/>
        <v>0.59771626882629292</v>
      </c>
      <c r="L54" s="19">
        <v>4.4807767539085237</v>
      </c>
      <c r="M54" s="19">
        <v>4.4358082002219197</v>
      </c>
      <c r="N54" s="19">
        <f t="shared" si="19"/>
        <v>-4.4968553686604018E-2</v>
      </c>
      <c r="O54" s="51"/>
    </row>
    <row r="55" spans="2:15" x14ac:dyDescent="0.35">
      <c r="B55" s="9" t="s">
        <v>98</v>
      </c>
      <c r="C55" s="42"/>
      <c r="D55" s="42"/>
      <c r="E55" s="42"/>
      <c r="F55" s="42"/>
      <c r="G55" s="42"/>
      <c r="H55" s="42"/>
      <c r="I55" s="42"/>
      <c r="J55" s="42"/>
      <c r="L55" s="42"/>
      <c r="M55" s="42"/>
      <c r="N55" s="42"/>
      <c r="O55" s="51"/>
    </row>
    <row r="56" spans="2:15" x14ac:dyDescent="0.35">
      <c r="B56" s="7" t="s">
        <v>99</v>
      </c>
      <c r="C56" s="8">
        <v>7</v>
      </c>
      <c r="D56" s="8">
        <v>17</v>
      </c>
      <c r="E56" s="8">
        <v>36</v>
      </c>
      <c r="F56" s="8">
        <v>206</v>
      </c>
      <c r="G56" s="8">
        <v>314</v>
      </c>
      <c r="H56" s="8">
        <v>329</v>
      </c>
      <c r="I56" s="8">
        <v>315</v>
      </c>
      <c r="J56" s="8">
        <f t="shared" ref="J56:J57" si="22">I56-H56</f>
        <v>-14</v>
      </c>
      <c r="L56" s="8">
        <v>85</v>
      </c>
      <c r="M56" s="8">
        <v>72</v>
      </c>
      <c r="N56" s="8">
        <f t="shared" ref="N56:N57" si="23">M56-L56</f>
        <v>-13</v>
      </c>
      <c r="O56" s="51"/>
    </row>
    <row r="57" spans="2:15" x14ac:dyDescent="0.35">
      <c r="B57" s="7" t="s">
        <v>100</v>
      </c>
      <c r="C57" s="8">
        <v>0</v>
      </c>
      <c r="D57" s="8">
        <v>0</v>
      </c>
      <c r="E57" s="8">
        <v>18</v>
      </c>
      <c r="F57" s="8">
        <v>71</v>
      </c>
      <c r="G57" s="8">
        <v>99</v>
      </c>
      <c r="H57" s="8">
        <v>137</v>
      </c>
      <c r="I57" s="8">
        <v>131</v>
      </c>
      <c r="J57" s="8">
        <f t="shared" si="22"/>
        <v>-6</v>
      </c>
      <c r="L57" s="8">
        <v>32</v>
      </c>
      <c r="M57" s="8">
        <v>27</v>
      </c>
      <c r="N57" s="8">
        <f t="shared" si="23"/>
        <v>-5</v>
      </c>
      <c r="O57" s="51"/>
    </row>
    <row r="58" spans="2:15" x14ac:dyDescent="0.35">
      <c r="B58" s="9" t="s">
        <v>35</v>
      </c>
      <c r="C58" s="42"/>
      <c r="D58" s="42"/>
      <c r="E58" s="42"/>
      <c r="F58" s="42"/>
      <c r="G58" s="42"/>
      <c r="H58" s="42"/>
      <c r="I58" s="42"/>
      <c r="J58" s="42"/>
      <c r="K58" s="40"/>
      <c r="L58" s="42"/>
      <c r="M58" s="42"/>
      <c r="N58" s="42"/>
      <c r="O58" s="51"/>
    </row>
    <row r="59" spans="2:15" x14ac:dyDescent="0.35">
      <c r="B59" s="3" t="s">
        <v>101</v>
      </c>
      <c r="C59" s="45">
        <v>207106</v>
      </c>
      <c r="D59" s="45">
        <v>211378</v>
      </c>
      <c r="E59" s="45">
        <v>217853</v>
      </c>
      <c r="F59" s="45">
        <v>219920</v>
      </c>
      <c r="G59" s="45">
        <v>226708</v>
      </c>
      <c r="H59" s="45">
        <v>231582</v>
      </c>
      <c r="I59" s="45">
        <v>236064</v>
      </c>
      <c r="J59" s="45">
        <f t="shared" si="7"/>
        <v>4482</v>
      </c>
      <c r="L59" s="45">
        <v>231716</v>
      </c>
      <c r="M59" s="45">
        <v>244277</v>
      </c>
      <c r="N59" s="45">
        <f t="shared" ref="N59:N60" si="24">M59-L59</f>
        <v>12561</v>
      </c>
      <c r="O59" s="51"/>
    </row>
    <row r="60" spans="2:15" x14ac:dyDescent="0.35">
      <c r="B60" s="3" t="s">
        <v>102</v>
      </c>
      <c r="C60" s="53">
        <v>9.9</v>
      </c>
      <c r="D60" s="53">
        <v>10.199999999999999</v>
      </c>
      <c r="E60" s="53">
        <v>10.5</v>
      </c>
      <c r="F60" s="53">
        <v>10.9</v>
      </c>
      <c r="G60" s="53">
        <v>10.9</v>
      </c>
      <c r="H60" s="53">
        <v>11.2</v>
      </c>
      <c r="I60" s="53">
        <v>11.446</v>
      </c>
      <c r="J60" s="53">
        <f t="shared" si="7"/>
        <v>0.24600000000000044</v>
      </c>
      <c r="L60" s="53">
        <v>11.275688000000001</v>
      </c>
      <c r="M60" s="53">
        <v>11.495578999999999</v>
      </c>
      <c r="N60" s="53">
        <f t="shared" si="24"/>
        <v>0.21989099999999873</v>
      </c>
      <c r="O60" s="51"/>
    </row>
    <row r="61" spans="2:15" x14ac:dyDescent="0.35">
      <c r="C61" s="54"/>
      <c r="D61" s="54"/>
      <c r="E61" s="54"/>
      <c r="O61" s="51"/>
    </row>
    <row r="62" spans="2:15" x14ac:dyDescent="0.35">
      <c r="C62" s="44"/>
      <c r="D62" s="44"/>
      <c r="E62" s="44"/>
      <c r="F62" s="44"/>
      <c r="G62" s="44"/>
      <c r="H62" s="44"/>
      <c r="I62" s="44"/>
      <c r="L62" s="44"/>
      <c r="M62" s="44"/>
    </row>
    <row r="64" spans="2:15" x14ac:dyDescent="0.35">
      <c r="H64" s="44"/>
      <c r="I64" s="44"/>
      <c r="L64" s="44"/>
      <c r="M64" s="44"/>
    </row>
    <row r="66" spans="3:14" x14ac:dyDescent="0.35">
      <c r="C66" s="44"/>
      <c r="D66" s="44"/>
      <c r="E66" s="44"/>
      <c r="F66" s="44"/>
      <c r="G66" s="44"/>
      <c r="H66" s="44"/>
      <c r="I66" s="44"/>
      <c r="J66" s="44"/>
      <c r="L66" s="44"/>
      <c r="M66" s="44"/>
      <c r="N66" s="44"/>
    </row>
  </sheetData>
  <pageMargins left="0.7" right="0.7" top="0.75" bottom="0.75" header="0.3" footer="0.3"/>
  <pageSetup paperSize="9" scale="55" orientation="landscape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Özet Bilgi_Konsolide</vt:lpstr>
      <vt:lpstr>Özet Bilgi_Perakende</vt:lpstr>
      <vt:lpstr>Özet Bilgi_Dağıtım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CLASSIFICATION=I4886p293727nO8</cp:keywords>
  <cp:lastModifiedBy>Gizem YIRTIMCI</cp:lastModifiedBy>
  <dcterms:created xsi:type="dcterms:W3CDTF">2021-05-03T11:51:34Z</dcterms:created>
  <dcterms:modified xsi:type="dcterms:W3CDTF">2021-05-04T10:24:19Z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TitusGUID">
    <vt:lpwstr>6fce50f9-d56f-41ed-b2e3-6bda5ed07854</vt:lpwstr>
  </property>
  <property fmtid="{D5CDD505-2E9C-101B-9397-08002B2CF9AE}" pid="5" name="FirstClassifierName">
    <vt:lpwstr>Ozde UNSAL</vt:lpwstr>
  </property>
  <property fmtid="{D5CDD505-2E9C-101B-9397-08002B2CF9AE}" pid="6" name="FirstClassifiedDate">
    <vt:lpwstr>4.05.2021, 11:34</vt:lpwstr>
  </property>
  <property fmtid="{D5CDD505-2E9C-101B-9397-08002B2CF9AE}" pid="7" name="LastClassifiedDate">
    <vt:lpwstr>4.05.2021, 11:34</vt:lpwstr>
  </property>
  <property fmtid="{D5CDD505-2E9C-101B-9397-08002B2CF9AE}" pid="8" name="LastClassifierName">
    <vt:lpwstr>Ozde UNSAL</vt:lpwstr>
  </property>
  <property fmtid="{D5CDD505-2E9C-101B-9397-08002B2CF9AE}" pid="9" name="CLASSIFICATION">
    <vt:lpwstr>I4886p293727nO8</vt:lpwstr>
  </property>
</Properties>
</file>