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2\21Feb\Fact Sheet\"/>
    </mc:Choice>
  </mc:AlternateContent>
  <bookViews>
    <workbookView xWindow="0" yWindow="0" windowWidth="19200" windowHeight="7050"/>
  </bookViews>
  <sheets>
    <sheet name="Özet Bilgi_Konsolide" sheetId="1" r:id="rId1"/>
    <sheet name="Özet Bilgi_Perakende" sheetId="2" r:id="rId2"/>
    <sheet name="Özet Bilgi_Dağıtı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" hidden="1">[1]TABLO!#REF!</definedName>
    <definedName name="__123Graph_ARISK" localSheetId="0" hidden="1">#REF!</definedName>
    <definedName name="__123Graph_ARISK" localSheetId="1" hidden="1">#REF!</definedName>
    <definedName name="__123Graph_ARISK" hidden="1">#REF!</definedName>
    <definedName name="__123Graph_B" localSheetId="0" hidden="1">[2]FONKON2005!#REF!</definedName>
    <definedName name="__123Graph_B" localSheetId="1" hidden="1">[2]FONKON2005!#REF!</definedName>
    <definedName name="__123Graph_B" hidden="1">[2]FONKON2005!#REF!</definedName>
    <definedName name="__123Graph_BRISK" localSheetId="0" hidden="1">#REF!</definedName>
    <definedName name="__123Graph_BRISK" localSheetId="1" hidden="1">#REF!</definedName>
    <definedName name="__123Graph_BRISK" hidden="1">#REF!</definedName>
    <definedName name="__123Graph_C" localSheetId="0" hidden="1">[2]FONKON2005!#REF!</definedName>
    <definedName name="__123Graph_C" localSheetId="1" hidden="1">[2]FONKON2005!#REF!</definedName>
    <definedName name="__123Graph_C" hidden="1">[2]FONKON2005!#REF!</definedName>
    <definedName name="__123Graph_D" localSheetId="0" hidden="1">[2]FONKON2005!#REF!</definedName>
    <definedName name="__123Graph_D" localSheetId="1" hidden="1">[2]FONKON2005!#REF!</definedName>
    <definedName name="__123Graph_D" hidden="1">[2]FONKON2005!#REF!</definedName>
    <definedName name="__123Graph_E" localSheetId="0" hidden="1">[2]FONKON2005!#REF!</definedName>
    <definedName name="__123Graph_E" localSheetId="1" hidden="1">[2]FONKON2005!#REF!</definedName>
    <definedName name="__123Graph_E" hidden="1">[2]FONKON2005!#REF!</definedName>
    <definedName name="__123Graph_F" localSheetId="0" hidden="1">[2]FONKON2005!#REF!</definedName>
    <definedName name="__123Graph_F" localSheetId="1" hidden="1">[2]FONKON2005!#REF!</definedName>
    <definedName name="__123Graph_F" hidden="1">[2]FONKON2005!#REF!</definedName>
    <definedName name="__123Graph_X" localSheetId="0" hidden="1">[2]FONKON2005!#REF!</definedName>
    <definedName name="__123Graph_X" localSheetId="1" hidden="1">[2]FONKON2005!#REF!</definedName>
    <definedName name="__123Graph_X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_________________________0_S" hidden="1">[3]SEMANAIS!#REF!</definedName>
    <definedName name="_10____0_S" localSheetId="0" hidden="1">[3]SEMANAIS!#REF!</definedName>
    <definedName name="_10____0_S" localSheetId="1" hidden="1">[3]SEMANAIS!#REF!</definedName>
    <definedName name="_10____0_S" hidden="1">[3]SEMANAIS!#REF!</definedName>
    <definedName name="_11___0_S" localSheetId="0" hidden="1">[3]SEMANAIS!#REF!</definedName>
    <definedName name="_11___0_S" localSheetId="1" hidden="1">[3]SEMANAIS!#REF!</definedName>
    <definedName name="_11___0_S" hidden="1">[3]SEMANAIS!#REF!</definedName>
    <definedName name="_12_0_S" localSheetId="0" hidden="1">[3]SEMANAIS!#REF!</definedName>
    <definedName name="_12_0_S" localSheetId="1" hidden="1">[3]SEMANAIS!#REF!</definedName>
    <definedName name="_12_0_S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________________________0_S" hidden="1">[3]SEMANAIS!#REF!</definedName>
    <definedName name="_2S" localSheetId="0" hidden="1">[3]SEMANAIS!#REF!</definedName>
    <definedName name="_2S" localSheetId="1" hidden="1">[3]SEMANAIS!#REF!</definedName>
    <definedName name="_2S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3_______________________0_S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4______________________0_S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5_____________________0_S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6____________________0_S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7___________________0_S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8__________________0_S" hidden="1">[3]SEMANAIS!#REF!</definedName>
    <definedName name="_9_____0_S" localSheetId="0" hidden="1">[3]SEMANAIS!#REF!</definedName>
    <definedName name="_9_____0_S" localSheetId="1" hidden="1">[3]SEMANAIS!#REF!</definedName>
    <definedName name="_9_____0_S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40D80_80F43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7BE51_C172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Bin" hidden="1">#REF!</definedName>
    <definedName name="_Dist_Values" localSheetId="0" hidden="1">#REF!</definedName>
    <definedName name="_Dist_Values" localSheetId="1" hidden="1">#REF!</definedName>
    <definedName name="_Dist_Values" hidden="1">#REF!</definedName>
    <definedName name="_Fill" localSheetId="0" hidden="1">#REF!</definedName>
    <definedName name="_Fill" localSheetId="1" hidden="1">#REF!</definedName>
    <definedName name="_Fill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2" hidden="1">#REF!</definedName>
    <definedName name="data3" localSheetId="0" hidden="1">#REF!</definedName>
    <definedName name="data3" localSheetId="1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sposal2005" localSheetId="0" hidden="1">Main.SAPF4Help()</definedName>
    <definedName name="disposal2005" localSheetId="1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4rtretg" hidden="1">#REF!</definedName>
    <definedName name="etrt" localSheetId="0" hidden="1">#REF!</definedName>
    <definedName name="etrt" localSheetId="1" hidden="1">#REF!</definedName>
    <definedName name="etrt" hidden="1">#REF!</definedName>
    <definedName name="etter" localSheetId="0" hidden="1">#REF!</definedName>
    <definedName name="etter" localSheetId="1" hidden="1">#REF!</definedName>
    <definedName name="etter" hidden="1">#REF!</definedName>
    <definedName name="FCode" localSheetId="0" hidden="1">#REF!</definedName>
    <definedName name="FCode" localSheetId="1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NDEXX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KH" hidden="1">Main.SAPF4Help()</definedName>
    <definedName name="lşiiş" localSheetId="0" hidden="1">#REF!</definedName>
    <definedName name="lşiiş" localSheetId="1" hidden="1">#REF!</definedName>
    <definedName name="lşiiş" hidden="1">#REF!</definedName>
    <definedName name="lşilş" localSheetId="0" hidden="1">#REF!</definedName>
    <definedName name="lşilş" localSheetId="1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CONTROLE" hidden="1">#REF!</definedName>
    <definedName name="SIG_YCPATB3_H0069" localSheetId="0" hidden="1">#REF!</definedName>
    <definedName name="SIG_YCPATB3_H0069" localSheetId="1" hidden="1">#REF!</definedName>
    <definedName name="SIG_YCPATB3_H0069" hidden="1">#REF!</definedName>
    <definedName name="SIG_YCPATB3_H0070" localSheetId="0" hidden="1">#REF!</definedName>
    <definedName name="SIG_YCPATB3_H0070" localSheetId="1" hidden="1">#REF!</definedName>
    <definedName name="SIG_YCPATB3_H0070" hidden="1">#REF!</definedName>
    <definedName name="SIG_YCPATB3_H0071" localSheetId="0" hidden="1">#REF!</definedName>
    <definedName name="SIG_YCPATB3_H0071" localSheetId="1" hidden="1">#REF!</definedName>
    <definedName name="SIG_YCPATB3_H0071" hidden="1">#REF!</definedName>
    <definedName name="SIG_YCPATB3_H0072" localSheetId="0" hidden="1">#REF!</definedName>
    <definedName name="SIG_YCPATB3_H0072" localSheetId="1" hidden="1">#REF!</definedName>
    <definedName name="SIG_YCPATB3_H0072" hidden="1">#REF!</definedName>
    <definedName name="SIG_YCPATB3_H0073" localSheetId="0" hidden="1">#REF!</definedName>
    <definedName name="SIG_YCPATB3_H0073" localSheetId="1" hidden="1">#REF!</definedName>
    <definedName name="SIG_YCPATB3_H0073" hidden="1">#REF!</definedName>
    <definedName name="SIG_YCPATB3_H0074" localSheetId="0" hidden="1">#REF!</definedName>
    <definedName name="SIG_YCPATB3_H0074" localSheetId="1" hidden="1">#REF!</definedName>
    <definedName name="SIG_YCPATB3_H0074" hidden="1">#REF!</definedName>
    <definedName name="SIG_YCPATB3_H0075" localSheetId="0" hidden="1">#REF!</definedName>
    <definedName name="SIG_YCPATB3_H0075" localSheetId="1" hidden="1">#REF!</definedName>
    <definedName name="SIG_YCPATB3_H0075" hidden="1">#REF!</definedName>
    <definedName name="SIG_YCPATB3_H0076" localSheetId="0" hidden="1">#REF!</definedName>
    <definedName name="SIG_YCPATB3_H0076" localSheetId="1" hidden="1">#REF!</definedName>
    <definedName name="SIG_YCPATB3_H0076" hidden="1">#REF!</definedName>
    <definedName name="SIG_YCPATB3_H0077" localSheetId="0" hidden="1">#REF!</definedName>
    <definedName name="SIG_YCPATB3_H0077" localSheetId="1" hidden="1">#REF!</definedName>
    <definedName name="SIG_YCPATB3_H0077" hidden="1">#REF!</definedName>
    <definedName name="SIG_YCPATB3_H0078" localSheetId="0" hidden="1">#REF!</definedName>
    <definedName name="SIG_YCPATB3_H0078" localSheetId="1" hidden="1">#REF!</definedName>
    <definedName name="SIG_YCPATB3_H0078" hidden="1">#REF!</definedName>
    <definedName name="SIG_YCPATB3_H0079" localSheetId="0" hidden="1">#REF!</definedName>
    <definedName name="SIG_YCPATB3_H0079" localSheetId="1" hidden="1">#REF!</definedName>
    <definedName name="SIG_YCPATB3_H0079" hidden="1">#REF!</definedName>
    <definedName name="SIG_YCPATB3_H0080" localSheetId="0" hidden="1">#REF!</definedName>
    <definedName name="SIG_YCPATB3_H0080" localSheetId="1" hidden="1">#REF!</definedName>
    <definedName name="SIG_YCPATB3_H0080" hidden="1">#REF!</definedName>
    <definedName name="SIG_YCPATB3_H0081" localSheetId="0" hidden="1">#REF!</definedName>
    <definedName name="SIG_YCPATB3_H0081" localSheetId="1" hidden="1">#REF!</definedName>
    <definedName name="SIG_YCPATB3_H0081" hidden="1">#REF!</definedName>
    <definedName name="SIG_YCPATB3_H0082" localSheetId="0" hidden="1">#REF!</definedName>
    <definedName name="SIG_YCPATB3_H0082" localSheetId="1" hidden="1">#REF!</definedName>
    <definedName name="SIG_YCPATB3_H0082" hidden="1">#REF!</definedName>
    <definedName name="SIG_YCPATB3_H0083" localSheetId="0" hidden="1">#REF!</definedName>
    <definedName name="SIG_YCPATB3_H0083" localSheetId="1" hidden="1">#REF!</definedName>
    <definedName name="SIG_YCPATB3_H0083" hidden="1">#REF!</definedName>
    <definedName name="SIG_YCPATB3_H0084" localSheetId="0" hidden="1">#REF!</definedName>
    <definedName name="SIG_YCPATB3_H0084" localSheetId="1" hidden="1">#REF!</definedName>
    <definedName name="SIG_YCPATB3_H0084" hidden="1">#REF!</definedName>
    <definedName name="SpecialPrice" localSheetId="0" hidden="1">#REF!</definedName>
    <definedName name="SpecialPrice" localSheetId="1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5" i="1" l="1"/>
  <c r="K60" i="3" l="1"/>
  <c r="K57" i="3"/>
  <c r="K56" i="3"/>
  <c r="K54" i="3"/>
  <c r="I53" i="3"/>
  <c r="H53" i="3"/>
  <c r="G53" i="3"/>
  <c r="E53" i="3"/>
  <c r="D53" i="3"/>
  <c r="C53" i="3"/>
  <c r="K52" i="3"/>
  <c r="J53" i="3"/>
  <c r="K49" i="3"/>
  <c r="I48" i="3"/>
  <c r="H48" i="3"/>
  <c r="G48" i="3"/>
  <c r="E48" i="3"/>
  <c r="D48" i="3"/>
  <c r="C48" i="3"/>
  <c r="K47" i="3"/>
  <c r="K46" i="3"/>
  <c r="J48" i="3"/>
  <c r="K48" i="3" s="1"/>
  <c r="K44" i="3"/>
  <c r="I43" i="3"/>
  <c r="H43" i="3"/>
  <c r="G43" i="3"/>
  <c r="E43" i="3"/>
  <c r="D43" i="3"/>
  <c r="C43" i="3"/>
  <c r="K42" i="3"/>
  <c r="J43" i="3"/>
  <c r="H39" i="3"/>
  <c r="G39" i="3"/>
  <c r="F39" i="3"/>
  <c r="E39" i="3"/>
  <c r="D39" i="3"/>
  <c r="C39" i="3"/>
  <c r="J39" i="3"/>
  <c r="K36" i="3"/>
  <c r="K34" i="3"/>
  <c r="K32" i="3"/>
  <c r="I30" i="3"/>
  <c r="K30" i="3" s="1"/>
  <c r="I29" i="3"/>
  <c r="I38" i="3" s="1"/>
  <c r="I28" i="3"/>
  <c r="H28" i="3"/>
  <c r="G28" i="3"/>
  <c r="F28" i="3"/>
  <c r="E28" i="3"/>
  <c r="D28" i="3"/>
  <c r="I23" i="3"/>
  <c r="K22" i="3"/>
  <c r="K21" i="3"/>
  <c r="K20" i="3"/>
  <c r="K19" i="3"/>
  <c r="K17" i="3"/>
  <c r="K16" i="3"/>
  <c r="K15" i="3"/>
  <c r="K13" i="3"/>
  <c r="K12" i="3"/>
  <c r="K11" i="3"/>
  <c r="K10" i="3"/>
  <c r="K9" i="3"/>
  <c r="K8" i="3"/>
  <c r="K7" i="3"/>
  <c r="I6" i="3"/>
  <c r="I14" i="3" s="1"/>
  <c r="I18" i="3" s="1"/>
  <c r="K5" i="3"/>
  <c r="K4" i="3"/>
  <c r="K35" i="2"/>
  <c r="K34" i="2"/>
  <c r="K32" i="2"/>
  <c r="K31" i="2"/>
  <c r="K30" i="2"/>
  <c r="K29" i="2"/>
  <c r="K28" i="2"/>
  <c r="J25" i="2"/>
  <c r="K26" i="2"/>
  <c r="I25" i="2"/>
  <c r="I23" i="2" s="1"/>
  <c r="K24" i="2"/>
  <c r="K18" i="2"/>
  <c r="H18" i="2"/>
  <c r="G18" i="2"/>
  <c r="K16" i="2"/>
  <c r="K15" i="2"/>
  <c r="K14" i="2"/>
  <c r="G13" i="2"/>
  <c r="G17" i="2" s="1"/>
  <c r="K12" i="2"/>
  <c r="J8" i="2"/>
  <c r="K10" i="2"/>
  <c r="K9" i="2"/>
  <c r="I8" i="2"/>
  <c r="I13" i="2" s="1"/>
  <c r="I17" i="2" s="1"/>
  <c r="I19" i="2" s="1"/>
  <c r="H8" i="2"/>
  <c r="H13" i="2" s="1"/>
  <c r="H17" i="2" s="1"/>
  <c r="G8" i="2"/>
  <c r="F8" i="2"/>
  <c r="F13" i="2" s="1"/>
  <c r="F17" i="2" s="1"/>
  <c r="F19" i="2" s="1"/>
  <c r="E8" i="2"/>
  <c r="E13" i="2" s="1"/>
  <c r="E17" i="2" s="1"/>
  <c r="E19" i="2" s="1"/>
  <c r="D8" i="2"/>
  <c r="D13" i="2" s="1"/>
  <c r="D17" i="2" s="1"/>
  <c r="D19" i="2" s="1"/>
  <c r="C8" i="2"/>
  <c r="C13" i="2" s="1"/>
  <c r="C17" i="2" s="1"/>
  <c r="C19" i="2" s="1"/>
  <c r="K7" i="2"/>
  <c r="K6" i="2"/>
  <c r="K5" i="2"/>
  <c r="K4" i="2"/>
  <c r="K3" i="2"/>
  <c r="K22" i="2" s="1"/>
  <c r="K2" i="2"/>
  <c r="K21" i="2" s="1"/>
  <c r="K63" i="1"/>
  <c r="J62" i="1"/>
  <c r="K62" i="1" s="1"/>
  <c r="J60" i="1"/>
  <c r="I60" i="1"/>
  <c r="K57" i="1"/>
  <c r="K56" i="1"/>
  <c r="I55" i="1"/>
  <c r="I58" i="1" s="1"/>
  <c r="I61" i="1" s="1"/>
  <c r="H55" i="1"/>
  <c r="H58" i="1" s="1"/>
  <c r="G55" i="1"/>
  <c r="G58" i="1" s="1"/>
  <c r="F55" i="1"/>
  <c r="F58" i="1" s="1"/>
  <c r="E55" i="1"/>
  <c r="E58" i="1" s="1"/>
  <c r="D55" i="1"/>
  <c r="D58" i="1" s="1"/>
  <c r="C55" i="1"/>
  <c r="C58" i="1" s="1"/>
  <c r="K54" i="1"/>
  <c r="J55" i="1"/>
  <c r="K51" i="1"/>
  <c r="H51" i="1"/>
  <c r="G51" i="1"/>
  <c r="F51" i="1"/>
  <c r="K50" i="1"/>
  <c r="K46" i="1"/>
  <c r="K40" i="1"/>
  <c r="K38" i="1"/>
  <c r="K37" i="1"/>
  <c r="J29" i="1"/>
  <c r="K35" i="1"/>
  <c r="K34" i="1"/>
  <c r="K33" i="1"/>
  <c r="K32" i="1"/>
  <c r="K31" i="1"/>
  <c r="K30" i="1"/>
  <c r="I29" i="1"/>
  <c r="H29" i="1"/>
  <c r="G29" i="1"/>
  <c r="F29" i="1"/>
  <c r="E29" i="1"/>
  <c r="D29" i="1"/>
  <c r="C29" i="1"/>
  <c r="E28" i="1"/>
  <c r="D28" i="1"/>
  <c r="C28" i="1"/>
  <c r="G27" i="1"/>
  <c r="K26" i="1"/>
  <c r="H26" i="1"/>
  <c r="G26" i="1"/>
  <c r="F26" i="1"/>
  <c r="E26" i="1"/>
  <c r="D26" i="1"/>
  <c r="C26" i="1"/>
  <c r="C25" i="1"/>
  <c r="J44" i="1"/>
  <c r="K44" i="1" s="1"/>
  <c r="K21" i="1"/>
  <c r="K19" i="1"/>
  <c r="C18" i="1"/>
  <c r="C23" i="1" s="1"/>
  <c r="C65" i="1" s="1"/>
  <c r="K17" i="1"/>
  <c r="F16" i="1"/>
  <c r="F25" i="1" s="1"/>
  <c r="K15" i="1"/>
  <c r="K14" i="1"/>
  <c r="K13" i="1"/>
  <c r="J10" i="1"/>
  <c r="K10" i="1" s="1"/>
  <c r="K8" i="1"/>
  <c r="K7" i="1"/>
  <c r="J6" i="1"/>
  <c r="I6" i="1"/>
  <c r="I9" i="1" s="1"/>
  <c r="I16" i="1" s="1"/>
  <c r="H6" i="1"/>
  <c r="H9" i="1" s="1"/>
  <c r="H16" i="1" s="1"/>
  <c r="G6" i="1"/>
  <c r="G9" i="1" s="1"/>
  <c r="G16" i="1" s="1"/>
  <c r="E6" i="1"/>
  <c r="E9" i="1" s="1"/>
  <c r="E16" i="1" s="1"/>
  <c r="D6" i="1"/>
  <c r="D9" i="1" s="1"/>
  <c r="D16" i="1" s="1"/>
  <c r="C6" i="1"/>
  <c r="C9" i="1" s="1"/>
  <c r="K5" i="1"/>
  <c r="K4" i="1"/>
  <c r="I24" i="3" l="1"/>
  <c r="K8" i="2"/>
  <c r="K43" i="3"/>
  <c r="F18" i="1"/>
  <c r="F23" i="1" s="1"/>
  <c r="F65" i="1" s="1"/>
  <c r="K60" i="1"/>
  <c r="F39" i="1"/>
  <c r="F47" i="1" s="1"/>
  <c r="F48" i="1" s="1"/>
  <c r="K6" i="1"/>
  <c r="E25" i="1"/>
  <c r="E39" i="1" s="1"/>
  <c r="E47" i="1" s="1"/>
  <c r="E48" i="1" s="1"/>
  <c r="E18" i="1"/>
  <c r="E23" i="1" s="1"/>
  <c r="I39" i="3"/>
  <c r="K39" i="3" s="1"/>
  <c r="K38" i="3"/>
  <c r="K29" i="3"/>
  <c r="K53" i="3"/>
  <c r="C39" i="1"/>
  <c r="C47" i="1" s="1"/>
  <c r="C48" i="1" s="1"/>
  <c r="H19" i="2"/>
  <c r="G19" i="2"/>
  <c r="J9" i="1"/>
  <c r="K9" i="1" s="1"/>
  <c r="K29" i="1"/>
  <c r="I33" i="3"/>
  <c r="J28" i="3" s="1"/>
  <c r="K28" i="3" s="1"/>
  <c r="K55" i="1"/>
  <c r="J58" i="1"/>
  <c r="K25" i="2"/>
  <c r="J23" i="2"/>
  <c r="K23" i="2" s="1"/>
  <c r="G25" i="1"/>
  <c r="G39" i="1" s="1"/>
  <c r="G47" i="1" s="1"/>
  <c r="G48" i="1" s="1"/>
  <c r="G18" i="1"/>
  <c r="G23" i="1" s="1"/>
  <c r="G65" i="1" s="1"/>
  <c r="H25" i="1"/>
  <c r="H39" i="1" s="1"/>
  <c r="H47" i="1" s="1"/>
  <c r="H48" i="1" s="1"/>
  <c r="H18" i="1"/>
  <c r="H23" i="1" s="1"/>
  <c r="H65" i="1" s="1"/>
  <c r="D18" i="1"/>
  <c r="D23" i="1" s="1"/>
  <c r="D65" i="1" s="1"/>
  <c r="D25" i="1"/>
  <c r="D39" i="1" s="1"/>
  <c r="D47" i="1" s="1"/>
  <c r="D48" i="1" s="1"/>
  <c r="I18" i="1"/>
  <c r="I23" i="1" s="1"/>
  <c r="I65" i="1" s="1"/>
  <c r="I25" i="1"/>
  <c r="I39" i="1" s="1"/>
  <c r="I47" i="1" s="1"/>
  <c r="J43" i="1"/>
  <c r="K43" i="1" s="1"/>
  <c r="J16" i="1"/>
  <c r="J6" i="3"/>
  <c r="K6" i="3" s="1"/>
  <c r="K22" i="1"/>
  <c r="J13" i="2"/>
  <c r="K53" i="1"/>
  <c r="K41" i="3"/>
  <c r="K27" i="2"/>
  <c r="K37" i="3"/>
  <c r="J23" i="3"/>
  <c r="K51" i="3"/>
  <c r="K36" i="1"/>
  <c r="K11" i="2"/>
  <c r="J33" i="3" l="1"/>
  <c r="K33" i="3" s="1"/>
  <c r="J14" i="3"/>
  <c r="J18" i="3" s="1"/>
  <c r="K18" i="3" s="1"/>
  <c r="J18" i="1"/>
  <c r="J25" i="1"/>
  <c r="K16" i="1"/>
  <c r="I48" i="1"/>
  <c r="I49" i="1"/>
  <c r="K49" i="1" s="1"/>
  <c r="K13" i="2"/>
  <c r="J17" i="2"/>
  <c r="K23" i="3"/>
  <c r="J61" i="1"/>
  <c r="K58" i="1"/>
  <c r="K14" i="3" l="1"/>
  <c r="J19" i="2"/>
  <c r="K19" i="2" s="1"/>
  <c r="K17" i="2"/>
  <c r="K18" i="1"/>
  <c r="J23" i="1"/>
  <c r="K23" i="1" s="1"/>
  <c r="J64" i="1"/>
  <c r="K61" i="1"/>
  <c r="J24" i="3"/>
  <c r="K24" i="3" s="1"/>
  <c r="J39" i="1"/>
  <c r="K25" i="1"/>
  <c r="K64" i="1" l="1"/>
  <c r="J65" i="1"/>
  <c r="K65" i="1" s="1"/>
  <c r="J47" i="1"/>
  <c r="K39" i="1"/>
  <c r="J48" i="1" l="1"/>
  <c r="K48" i="1" s="1"/>
  <c r="K47" i="1"/>
</calcChain>
</file>

<file path=xl/sharedStrings.xml><?xml version="1.0" encoding="utf-8"?>
<sst xmlns="http://schemas.openxmlformats.org/spreadsheetml/2006/main" count="305" uniqueCount="118">
  <si>
    <t>20-21</t>
  </si>
  <si>
    <t>-</t>
  </si>
  <si>
    <t>Değişim</t>
  </si>
  <si>
    <t xml:space="preserve">Konsolide </t>
  </si>
  <si>
    <t>Finansal Tablolar</t>
  </si>
  <si>
    <t>Hasılat</t>
  </si>
  <si>
    <t>Satışların maliyeti</t>
  </si>
  <si>
    <t>Brüt Kâr</t>
  </si>
  <si>
    <t>İşletme giderleri</t>
  </si>
  <si>
    <t>Diğer gelir/gider</t>
  </si>
  <si>
    <t>Faaliyet Kârı</t>
  </si>
  <si>
    <t>Amortisman giderlerine ilişkin düzeltmeler</t>
  </si>
  <si>
    <t xml:space="preserve">Şerefiye değer düşüklüğü </t>
  </si>
  <si>
    <t>TradeCo ilişkili pro-forma FAVÖK düzeltmesi</t>
  </si>
  <si>
    <t>Operasyonel kur farkından kaynaklanan gelir ve giderlere ilişkin düzeltmeler</t>
  </si>
  <si>
    <t>Depozitolardan kaynaklanan değerleme farkına ilişkin düzeltmeler</t>
  </si>
  <si>
    <t>Gelir tavanı düzenlemesiyle ilgili faiz geliri</t>
  </si>
  <si>
    <t>FAVÖK</t>
  </si>
  <si>
    <t>Yatırım harcamaları geri ödemeleri</t>
  </si>
  <si>
    <t>FAVÖK+Yatırım Harcamaları Geri Ödemeleri</t>
  </si>
  <si>
    <t>Finansal varlıkların gerçeğe uygun değerindeki değişim</t>
  </si>
  <si>
    <t>Rekabet Kurumu ceza karşılığı</t>
  </si>
  <si>
    <t>Önceki mali yıllar ile ilgili tek seferlik (gelirler) / giderler</t>
  </si>
  <si>
    <t>Tek seferlik (gelir) / gider</t>
  </si>
  <si>
    <t>Faaliyet Gelirleri</t>
  </si>
  <si>
    <t>Amortisman</t>
  </si>
  <si>
    <t>Finansal sonuç</t>
  </si>
  <si>
    <t>Gelir vergisi</t>
  </si>
  <si>
    <t>Net Kâr</t>
  </si>
  <si>
    <t>Şerefiye değer düşüklüğü karşılığı gideri</t>
  </si>
  <si>
    <t>Vergi oran değişikliği</t>
  </si>
  <si>
    <t>Tek seferlik refinansman işlemlerine ilişkin giderler</t>
  </si>
  <si>
    <t>Baz Alınan Net Kâr</t>
  </si>
  <si>
    <t>Hisse başına kazanç (kr)</t>
  </si>
  <si>
    <t>Temettü ödeme oranı</t>
  </si>
  <si>
    <t>Temettü (ilgili mali yıla ilişkin)</t>
  </si>
  <si>
    <t>Hisse başına temettü (kr)</t>
  </si>
  <si>
    <t>Faiz ve Vergi Öncesi Operasyonel Nakit Akışı</t>
  </si>
  <si>
    <t>Yatırım harcamaları</t>
  </si>
  <si>
    <t>Faiz ve Vergi Öncesi Serbest Nakit Akışı</t>
  </si>
  <si>
    <t xml:space="preserve">Net faiz ödemeleri </t>
  </si>
  <si>
    <t>Vergi ödemeleri</t>
  </si>
  <si>
    <t>Faiz ve Vergi Sonrası Serbest Nakit Akışı</t>
  </si>
  <si>
    <t>Finansal Net Borç (Açılış bakiyesi)</t>
  </si>
  <si>
    <t>Faiz ve vergi sonrası serbest nakit akışı</t>
  </si>
  <si>
    <t>Temettü ödemeleri</t>
  </si>
  <si>
    <t>Diğer (Kur değişimi, Faiz tahakkuku)</t>
  </si>
  <si>
    <t>Finansal Net Borç (Kapanış bakiyesi)</t>
  </si>
  <si>
    <t>Finansal Net Borç / Faaliyet Gelirleri</t>
  </si>
  <si>
    <t>Net kredi faiz gideri</t>
  </si>
  <si>
    <t>Ağırlıklı ortalama kredi finansman maliyeti (%)</t>
  </si>
  <si>
    <t>Tahvil faiz gideri</t>
  </si>
  <si>
    <t>Ağırlıklı ortalama tahvil finansman maliyeti (%)</t>
  </si>
  <si>
    <t>Depozito değerleme giderleri</t>
  </si>
  <si>
    <t>Kiralama borçları faiz gideri</t>
  </si>
  <si>
    <t>Diğer</t>
  </si>
  <si>
    <t>Perakende</t>
  </si>
  <si>
    <t>Finansallar</t>
  </si>
  <si>
    <t>Düzenlemeye tabi brüt kâr</t>
  </si>
  <si>
    <t>Serbest piyasa satışlarından elde edilen brüt kâr</t>
  </si>
  <si>
    <t>Müşteri çözümleri brüt kârı</t>
  </si>
  <si>
    <t>Şüpheli alacağa bağlı gelir ve gider</t>
  </si>
  <si>
    <t>Şüpheli alacak karşılığı gideri</t>
  </si>
  <si>
    <t>Vadesi geçmiş elektrik alacaklarından elde edilen faiz geliri</t>
  </si>
  <si>
    <t>Prim tahsilatları</t>
  </si>
  <si>
    <t>Fiyat eşitleme etkileri</t>
  </si>
  <si>
    <t>Net müşteri depozito ilaveleri</t>
  </si>
  <si>
    <t>Net işletme sermayesindeki değişim</t>
  </si>
  <si>
    <t>Faaliyetler</t>
  </si>
  <si>
    <t>Satış hacmi (TWh)</t>
  </si>
  <si>
    <t>Düzenlemeye tabi (TWh)</t>
  </si>
  <si>
    <t>Serbest (TWh)</t>
  </si>
  <si>
    <t>Kurumsal</t>
  </si>
  <si>
    <t>Mesken ve ticarethane</t>
  </si>
  <si>
    <t>Brüt kâr marjı (%)</t>
  </si>
  <si>
    <t>Düzenlemeye tabi (%)</t>
  </si>
  <si>
    <t>Serbest (%)</t>
  </si>
  <si>
    <t>Müşteri sayısı (m)</t>
  </si>
  <si>
    <t>Müşteri kayıp oranı (%)</t>
  </si>
  <si>
    <t>Dağıtım</t>
  </si>
  <si>
    <t>Finansal gelir</t>
  </si>
  <si>
    <t>Verimlilik ve kalite</t>
  </si>
  <si>
    <t>Yatırım harcamaları verimliliği</t>
  </si>
  <si>
    <t>İşletme giderleri verimliliği</t>
  </si>
  <si>
    <t>Kayıp / kaçak verimliliği</t>
  </si>
  <si>
    <t>Kaçak tahakkuku ve tahsilatı</t>
  </si>
  <si>
    <t>Kalite primi</t>
  </si>
  <si>
    <t>Vergi düzeltmesi</t>
  </si>
  <si>
    <t>Henüz nakit etkisi olmayan finansal gelir</t>
  </si>
  <si>
    <t>Net işletme sermayesi ve diğer</t>
  </si>
  <si>
    <t>Gerçekleşen yatırım harcamaları</t>
  </si>
  <si>
    <t>Ödenmiş KDV</t>
  </si>
  <si>
    <t>Ödenmemiş ve geçmiş yıl yatırım harcamaları</t>
  </si>
  <si>
    <t>Nakit Etkisi Olan Yatırım Harcamaları</t>
  </si>
  <si>
    <t xml:space="preserve">Dağıtım </t>
  </si>
  <si>
    <t>DVT (Açılış bakiyesi)</t>
  </si>
  <si>
    <t xml:space="preserve">Gerçekleşen yatırım harcamaları </t>
  </si>
  <si>
    <t>Geçmişe dönük tarife düzeltmeleri</t>
  </si>
  <si>
    <t>Açılış bakiyesinin yeniden değerlemesi</t>
  </si>
  <si>
    <t>DVT (Kapanış bakiyesi)</t>
  </si>
  <si>
    <t>Reel makul getiri oranı (%)</t>
  </si>
  <si>
    <t>İlk yatırım tavanı (reel)</t>
  </si>
  <si>
    <t>İlk yatırım tavanı (nominal)</t>
  </si>
  <si>
    <t>Fazla harcama (%)</t>
  </si>
  <si>
    <t>Kayıp Kaçak Başkent</t>
  </si>
  <si>
    <t>Hedef</t>
  </si>
  <si>
    <t>Gerçekleşme</t>
  </si>
  <si>
    <t>% verimlilik</t>
  </si>
  <si>
    <t>Dağıtılan elektrik miktarı (TWh)</t>
  </si>
  <si>
    <t>Kayıp Kaçak Ayedaş</t>
  </si>
  <si>
    <t>Kayıp Kaçak Toroslar</t>
  </si>
  <si>
    <t>Kaçak Tahakkuku ve Tahsilatı</t>
  </si>
  <si>
    <t>Kaçak tahakkuku</t>
  </si>
  <si>
    <t>Kaçak tahakkuk tahsilatı</t>
  </si>
  <si>
    <t>Dağıtım ağı uzunluğu (km)</t>
  </si>
  <si>
    <t>Dağıtım bağlantı noktası sayısı (m)</t>
  </si>
  <si>
    <t>Ağırlıklı ortalama kredi finansman maliyeti (%) - 
Operasyonel kur farkları düzeltilmiş</t>
  </si>
  <si>
    <t xml:space="preserve">* Hesaplama metodolojisi 2021'de değişmiştir.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</si>
</sst>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00"/>
    <numFmt numFmtId="165" formatCode="0.0%"/>
    <numFmt numFmtId="166" formatCode="#,##0.0"/>
    <numFmt numFmtId="167" formatCode="%0.0"/>
    <numFmt numFmtId="168" formatCode="%0.00"/>
    <numFmt numFmtId="169" formatCode="%0"/>
    <numFmt numFmtId="171" formatCode="#,##0\ &quot;*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0" fontId="4" fillId="2" borderId="1" xfId="0" applyFont="1" applyFill="1" applyBorder="1"/>
    <xf numFmtId="0" fontId="5" fillId="0" borderId="0" xfId="0" applyFont="1" applyFill="1" applyBorder="1"/>
    <xf numFmtId="0" fontId="0" fillId="0" borderId="1" xfId="0" applyBorder="1"/>
    <xf numFmtId="0" fontId="0" fillId="0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wrapText="1" indent="1"/>
    </xf>
    <xf numFmtId="0" fontId="0" fillId="0" borderId="0" xfId="0" applyAlignment="1">
      <alignment horizontal="right" indent="1"/>
    </xf>
    <xf numFmtId="0" fontId="0" fillId="0" borderId="1" xfId="0" applyBorder="1" applyAlignment="1">
      <alignment horizontal="left" indent="1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0" fillId="0" borderId="0" xfId="0" applyAlignment="1"/>
    <xf numFmtId="0" fontId="0" fillId="0" borderId="1" xfId="0" applyBorder="1" applyAlignment="1">
      <alignment horizontal="left" indent="2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Fill="1"/>
    <xf numFmtId="3" fontId="0" fillId="0" borderId="0" xfId="0" applyNumberFormat="1" applyFill="1" applyAlignment="1">
      <alignment horizontal="right" indent="1"/>
    </xf>
    <xf numFmtId="0" fontId="0" fillId="0" borderId="0" xfId="0" applyFill="1" applyAlignment="1">
      <alignment horizontal="right" indent="1"/>
    </xf>
    <xf numFmtId="165" fontId="0" fillId="0" borderId="0" xfId="1" applyNumberFormat="1" applyFont="1" applyFill="1" applyAlignment="1">
      <alignment horizontal="right" indent="1"/>
    </xf>
    <xf numFmtId="9" fontId="7" fillId="0" borderId="0" xfId="1" applyFont="1" applyFill="1" applyAlignment="1">
      <alignment horizontal="right" indent="1"/>
    </xf>
    <xf numFmtId="0" fontId="5" fillId="0" borderId="0" xfId="0" applyFont="1" applyFill="1" applyAlignment="1">
      <alignment horizontal="right" indent="1"/>
    </xf>
    <xf numFmtId="9" fontId="0" fillId="0" borderId="0" xfId="1" applyFont="1" applyFill="1" applyAlignment="1">
      <alignment horizontal="right" indent="1"/>
    </xf>
    <xf numFmtId="0" fontId="5" fillId="0" borderId="0" xfId="0" applyFont="1" applyFill="1"/>
    <xf numFmtId="3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2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6" fontId="4" fillId="2" borderId="2" xfId="0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3" fontId="0" fillId="0" borderId="2" xfId="0" quotePrefix="1" applyNumberFormat="1" applyFill="1" applyBorder="1" applyAlignment="1">
      <alignment horizontal="center"/>
    </xf>
    <xf numFmtId="165" fontId="5" fillId="2" borderId="2" xfId="1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166" fontId="0" fillId="0" borderId="2" xfId="0" applyNumberFormat="1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0" fillId="0" borderId="1" xfId="0" applyFont="1" applyBorder="1"/>
    <xf numFmtId="3" fontId="0" fillId="0" borderId="0" xfId="0" applyNumberFormat="1" applyAlignment="1">
      <alignment horizontal="center" vertical="center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" fontId="2" fillId="0" borderId="4" xfId="0" quotePrefix="1" applyNumberFormat="1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0" fillId="0" borderId="2" xfId="0" quotePrefix="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9" fontId="0" fillId="0" borderId="2" xfId="1" applyFont="1" applyFill="1" applyBorder="1" applyAlignment="1">
      <alignment horizontal="center" vertical="center"/>
    </xf>
    <xf numFmtId="166" fontId="0" fillId="0" borderId="2" xfId="0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167" fontId="0" fillId="0" borderId="2" xfId="1" applyNumberFormat="1" applyFont="1" applyFill="1" applyBorder="1" applyAlignment="1">
      <alignment horizontal="center" vertical="center"/>
    </xf>
    <xf numFmtId="169" fontId="0" fillId="0" borderId="2" xfId="1" applyNumberFormat="1" applyFont="1" applyFill="1" applyBorder="1" applyAlignment="1">
      <alignment horizontal="center" vertical="center"/>
    </xf>
    <xf numFmtId="167" fontId="4" fillId="2" borderId="2" xfId="1" applyNumberFormat="1" applyFont="1" applyFill="1" applyBorder="1" applyAlignment="1">
      <alignment horizontal="center"/>
    </xf>
    <xf numFmtId="167" fontId="0" fillId="0" borderId="2" xfId="1" applyNumberFormat="1" applyFont="1" applyFill="1" applyBorder="1" applyAlignment="1">
      <alignment horizontal="center"/>
    </xf>
    <xf numFmtId="168" fontId="0" fillId="0" borderId="2" xfId="1" applyNumberFormat="1" applyFont="1" applyFill="1" applyBorder="1" applyAlignment="1">
      <alignment horizontal="center"/>
    </xf>
    <xf numFmtId="169" fontId="0" fillId="0" borderId="2" xfId="1" applyNumberFormat="1" applyFont="1" applyFill="1" applyBorder="1" applyAlignment="1">
      <alignment horizontal="center"/>
    </xf>
    <xf numFmtId="0" fontId="8" fillId="0" borderId="0" xfId="0" applyFont="1" applyFill="1" applyBorder="1"/>
    <xf numFmtId="171" fontId="0" fillId="0" borderId="0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74"/>
  <sheetViews>
    <sheetView showGridLines="0" tabSelected="1" zoomScaleNormal="100" workbookViewId="0">
      <pane xSplit="2" ySplit="3" topLeftCell="C24" activePane="bottomRight" state="frozen"/>
      <selection activeCell="L20" sqref="L20"/>
      <selection pane="topRight" activeCell="L20" sqref="L20"/>
      <selection pane="bottomLeft" activeCell="L20" sqref="L20"/>
      <selection pane="bottomRight" activeCell="N37" sqref="N37"/>
    </sheetView>
  </sheetViews>
  <sheetFormatPr defaultColWidth="8.85546875" defaultRowHeight="15" x14ac:dyDescent="0.25"/>
  <cols>
    <col min="1" max="1" width="8.42578125" customWidth="1"/>
    <col min="2" max="2" width="53.5703125" bestFit="1" customWidth="1"/>
    <col min="3" max="5" width="10.5703125" style="56" customWidth="1"/>
    <col min="6" max="6" width="13" style="56" bestFit="1" customWidth="1"/>
    <col min="7" max="7" width="11.42578125" style="56" bestFit="1" customWidth="1"/>
    <col min="8" max="10" width="13" style="56" bestFit="1" customWidth="1"/>
    <col min="11" max="11" width="11.42578125" style="56" bestFit="1" customWidth="1"/>
    <col min="12" max="12" width="2.85546875" style="1" customWidth="1"/>
  </cols>
  <sheetData>
    <row r="1" spans="2:12" x14ac:dyDescent="0.25">
      <c r="C1" s="54"/>
      <c r="D1" s="54"/>
      <c r="E1" s="54"/>
      <c r="F1" s="55"/>
      <c r="G1" s="55"/>
      <c r="H1" s="55"/>
      <c r="K1" s="55"/>
    </row>
    <row r="2" spans="2:12" x14ac:dyDescent="0.25">
      <c r="B2" s="3" t="s">
        <v>3</v>
      </c>
      <c r="C2" s="57"/>
      <c r="D2" s="57"/>
      <c r="E2" s="57"/>
      <c r="F2" s="57"/>
      <c r="G2" s="57"/>
      <c r="H2" s="57"/>
      <c r="I2" s="57"/>
      <c r="J2" s="57"/>
      <c r="K2" s="57" t="s">
        <v>2</v>
      </c>
      <c r="L2" s="5"/>
    </row>
    <row r="3" spans="2:12" ht="15.75" thickBot="1" x14ac:dyDescent="0.3">
      <c r="B3" s="6" t="s">
        <v>4</v>
      </c>
      <c r="C3" s="58">
        <v>2014</v>
      </c>
      <c r="D3" s="58">
        <v>2015</v>
      </c>
      <c r="E3" s="58">
        <v>2016</v>
      </c>
      <c r="F3" s="58">
        <v>2017</v>
      </c>
      <c r="G3" s="58">
        <v>2018</v>
      </c>
      <c r="H3" s="58">
        <v>2019</v>
      </c>
      <c r="I3" s="58">
        <v>2020</v>
      </c>
      <c r="J3" s="58">
        <v>2021</v>
      </c>
      <c r="K3" s="59" t="s">
        <v>0</v>
      </c>
      <c r="L3" s="5"/>
    </row>
    <row r="4" spans="2:12" x14ac:dyDescent="0.25">
      <c r="B4" s="9" t="s">
        <v>5</v>
      </c>
      <c r="C4" s="60">
        <v>8064.4210000000003</v>
      </c>
      <c r="D4" s="60">
        <v>9153.6139999999996</v>
      </c>
      <c r="E4" s="60">
        <v>9103.3799999999992</v>
      </c>
      <c r="F4" s="60">
        <v>12345</v>
      </c>
      <c r="G4" s="60">
        <v>18347</v>
      </c>
      <c r="H4" s="60">
        <v>19453</v>
      </c>
      <c r="I4" s="60">
        <v>21757</v>
      </c>
      <c r="J4" s="60">
        <v>30548</v>
      </c>
      <c r="K4" s="60">
        <f>J4-I4</f>
        <v>8791</v>
      </c>
    </row>
    <row r="5" spans="2:12" x14ac:dyDescent="0.25">
      <c r="B5" s="9" t="s">
        <v>6</v>
      </c>
      <c r="C5" s="60">
        <v>-6753.5110000000004</v>
      </c>
      <c r="D5" s="60">
        <v>-7108.12</v>
      </c>
      <c r="E5" s="60">
        <v>-6500.9560000000001</v>
      </c>
      <c r="F5" s="60">
        <v>-8412</v>
      </c>
      <c r="G5" s="60">
        <v>-12380</v>
      </c>
      <c r="H5" s="60">
        <v>-14109</v>
      </c>
      <c r="I5" s="60">
        <v>-16118</v>
      </c>
      <c r="J5" s="60">
        <v>-22266</v>
      </c>
      <c r="K5" s="60">
        <f t="shared" ref="K5:K65" si="0">J5-I5</f>
        <v>-6148</v>
      </c>
    </row>
    <row r="6" spans="2:12" x14ac:dyDescent="0.25">
      <c r="B6" s="10" t="s">
        <v>7</v>
      </c>
      <c r="C6" s="61">
        <f t="shared" ref="C6:E6" si="1">SUM(C4:C5)</f>
        <v>1310.9099999999999</v>
      </c>
      <c r="D6" s="61">
        <f t="shared" si="1"/>
        <v>2045.4939999999997</v>
      </c>
      <c r="E6" s="61">
        <f t="shared" si="1"/>
        <v>2602.4239999999991</v>
      </c>
      <c r="F6" s="61">
        <v>3932</v>
      </c>
      <c r="G6" s="61">
        <f>SUM(G4:G5)</f>
        <v>5967</v>
      </c>
      <c r="H6" s="61">
        <f>SUM(H4:H5)</f>
        <v>5344</v>
      </c>
      <c r="I6" s="61">
        <f>SUM(I4:I5)</f>
        <v>5639</v>
      </c>
      <c r="J6" s="61">
        <f>SUM(J4:J5)</f>
        <v>8282</v>
      </c>
      <c r="K6" s="61">
        <f t="shared" si="0"/>
        <v>2643</v>
      </c>
      <c r="L6" s="11"/>
    </row>
    <row r="7" spans="2:12" x14ac:dyDescent="0.25">
      <c r="B7" s="9" t="s">
        <v>8</v>
      </c>
      <c r="C7" s="60">
        <v>-967.3</v>
      </c>
      <c r="D7" s="60">
        <v>-1079.79</v>
      </c>
      <c r="E7" s="60">
        <v>-1228</v>
      </c>
      <c r="F7" s="60">
        <v>-1519</v>
      </c>
      <c r="G7" s="60">
        <v>-1849</v>
      </c>
      <c r="H7" s="60">
        <v>-2170</v>
      </c>
      <c r="I7" s="60">
        <v>-2543</v>
      </c>
      <c r="J7" s="60">
        <v>-3383</v>
      </c>
      <c r="K7" s="60">
        <f t="shared" si="0"/>
        <v>-840</v>
      </c>
    </row>
    <row r="8" spans="2:12" x14ac:dyDescent="0.25">
      <c r="B8" s="9" t="s">
        <v>9</v>
      </c>
      <c r="C8" s="60">
        <v>-36</v>
      </c>
      <c r="D8" s="60">
        <v>72.599999999999994</v>
      </c>
      <c r="E8" s="60">
        <v>-102</v>
      </c>
      <c r="F8" s="60">
        <v>-173</v>
      </c>
      <c r="G8" s="60">
        <v>-1307</v>
      </c>
      <c r="H8" s="60">
        <v>-110</v>
      </c>
      <c r="I8" s="60">
        <v>-358</v>
      </c>
      <c r="J8" s="60">
        <v>-385</v>
      </c>
      <c r="K8" s="60">
        <f t="shared" si="0"/>
        <v>-27</v>
      </c>
    </row>
    <row r="9" spans="2:12" x14ac:dyDescent="0.25">
      <c r="B9" s="10" t="s">
        <v>10</v>
      </c>
      <c r="C9" s="61">
        <f>SUM(C6:C8)</f>
        <v>307.6099999999999</v>
      </c>
      <c r="D9" s="61">
        <f t="shared" ref="D9:E9" si="2">SUM(D6:D8)</f>
        <v>1038.3039999999996</v>
      </c>
      <c r="E9" s="61">
        <f t="shared" si="2"/>
        <v>1272.4239999999991</v>
      </c>
      <c r="F9" s="61">
        <v>2241</v>
      </c>
      <c r="G9" s="61">
        <f>SUM(G6:G8)</f>
        <v>2811</v>
      </c>
      <c r="H9" s="61">
        <f>SUM(H6:H8)</f>
        <v>3064</v>
      </c>
      <c r="I9" s="61">
        <f>SUM(I6:I8)</f>
        <v>2738</v>
      </c>
      <c r="J9" s="61">
        <f>SUM(J6:J8)</f>
        <v>4514</v>
      </c>
      <c r="K9" s="61">
        <f t="shared" si="0"/>
        <v>1776</v>
      </c>
      <c r="L9" s="11"/>
    </row>
    <row r="10" spans="2:12" x14ac:dyDescent="0.25">
      <c r="B10" s="9" t="s">
        <v>11</v>
      </c>
      <c r="C10" s="60">
        <v>208.66300000000001</v>
      </c>
      <c r="D10" s="60">
        <v>219.4</v>
      </c>
      <c r="E10" s="60">
        <v>218</v>
      </c>
      <c r="F10" s="60">
        <v>235</v>
      </c>
      <c r="G10" s="60">
        <v>258</v>
      </c>
      <c r="H10" s="60">
        <v>373</v>
      </c>
      <c r="I10" s="60">
        <v>444</v>
      </c>
      <c r="J10" s="60">
        <f>-J26</f>
        <v>473</v>
      </c>
      <c r="K10" s="60">
        <f t="shared" si="0"/>
        <v>29</v>
      </c>
    </row>
    <row r="11" spans="2:12" x14ac:dyDescent="0.25">
      <c r="B11" s="9" t="s">
        <v>12</v>
      </c>
      <c r="C11" s="62" t="s">
        <v>1</v>
      </c>
      <c r="D11" s="62" t="s">
        <v>1</v>
      </c>
      <c r="E11" s="62" t="s">
        <v>1</v>
      </c>
      <c r="F11" s="62" t="s">
        <v>1</v>
      </c>
      <c r="G11" s="60">
        <v>753</v>
      </c>
      <c r="H11" s="60" t="s">
        <v>1</v>
      </c>
      <c r="I11" s="60" t="s">
        <v>1</v>
      </c>
      <c r="J11" s="60" t="s">
        <v>1</v>
      </c>
      <c r="K11" s="60" t="s">
        <v>1</v>
      </c>
    </row>
    <row r="12" spans="2:12" x14ac:dyDescent="0.25">
      <c r="B12" s="9" t="s">
        <v>13</v>
      </c>
      <c r="C12" s="60">
        <v>16</v>
      </c>
      <c r="D12" s="60">
        <v>-60</v>
      </c>
      <c r="E12" s="60">
        <v>-16</v>
      </c>
      <c r="F12" s="62" t="s">
        <v>1</v>
      </c>
      <c r="G12" s="62" t="s">
        <v>1</v>
      </c>
      <c r="H12" s="62" t="s">
        <v>1</v>
      </c>
      <c r="I12" s="60" t="s">
        <v>1</v>
      </c>
      <c r="J12" s="60" t="s">
        <v>1</v>
      </c>
      <c r="K12" s="60" t="s">
        <v>1</v>
      </c>
    </row>
    <row r="13" spans="2:12" x14ac:dyDescent="0.25">
      <c r="B13" s="9" t="s">
        <v>14</v>
      </c>
      <c r="C13" s="62" t="s">
        <v>1</v>
      </c>
      <c r="D13" s="62" t="s">
        <v>1</v>
      </c>
      <c r="E13" s="62" t="s">
        <v>1</v>
      </c>
      <c r="F13" s="62" t="s">
        <v>1</v>
      </c>
      <c r="G13" s="62">
        <v>44</v>
      </c>
      <c r="H13" s="62">
        <v>4</v>
      </c>
      <c r="I13" s="60">
        <v>28</v>
      </c>
      <c r="J13" s="60">
        <v>262</v>
      </c>
      <c r="K13" s="60">
        <f t="shared" si="0"/>
        <v>234</v>
      </c>
    </row>
    <row r="14" spans="2:12" x14ac:dyDescent="0.25">
      <c r="B14" s="9" t="s">
        <v>15</v>
      </c>
      <c r="C14" s="60">
        <v>43</v>
      </c>
      <c r="D14" s="60">
        <v>36</v>
      </c>
      <c r="E14" s="60">
        <v>40</v>
      </c>
      <c r="F14" s="60">
        <v>79</v>
      </c>
      <c r="G14" s="62">
        <v>243</v>
      </c>
      <c r="H14" s="62">
        <v>114</v>
      </c>
      <c r="I14" s="60">
        <v>162</v>
      </c>
      <c r="J14" s="60">
        <v>306</v>
      </c>
      <c r="K14" s="60">
        <f t="shared" si="0"/>
        <v>144</v>
      </c>
    </row>
    <row r="15" spans="2:12" x14ac:dyDescent="0.25">
      <c r="B15" s="9" t="s">
        <v>16</v>
      </c>
      <c r="C15" s="60">
        <v>-5</v>
      </c>
      <c r="D15" s="60">
        <v>-2</v>
      </c>
      <c r="E15" s="60">
        <v>-19</v>
      </c>
      <c r="F15" s="60" t="s">
        <v>1</v>
      </c>
      <c r="G15" s="62">
        <v>-44</v>
      </c>
      <c r="H15" s="62">
        <v>-186</v>
      </c>
      <c r="I15" s="60">
        <v>-30</v>
      </c>
      <c r="J15" s="60">
        <v>-56</v>
      </c>
      <c r="K15" s="60">
        <f t="shared" si="0"/>
        <v>-26</v>
      </c>
    </row>
    <row r="16" spans="2:12" x14ac:dyDescent="0.25">
      <c r="B16" s="10" t="s">
        <v>17</v>
      </c>
      <c r="C16" s="61">
        <v>569</v>
      </c>
      <c r="D16" s="61">
        <f>SUM(D9:D15)</f>
        <v>1231.7039999999997</v>
      </c>
      <c r="E16" s="61">
        <f>SUM(E9:E15)</f>
        <v>1495.4239999999991</v>
      </c>
      <c r="F16" s="61">
        <f t="shared" ref="F16:J16" si="3">SUM(F9:F15)</f>
        <v>2555</v>
      </c>
      <c r="G16" s="61">
        <f t="shared" si="3"/>
        <v>4065</v>
      </c>
      <c r="H16" s="61">
        <f t="shared" si="3"/>
        <v>3369</v>
      </c>
      <c r="I16" s="61">
        <f t="shared" si="3"/>
        <v>3342</v>
      </c>
      <c r="J16" s="61">
        <f t="shared" si="3"/>
        <v>5499</v>
      </c>
      <c r="K16" s="61">
        <f t="shared" si="0"/>
        <v>2157</v>
      </c>
      <c r="L16" s="11"/>
    </row>
    <row r="17" spans="2:12" x14ac:dyDescent="0.25">
      <c r="B17" s="12" t="s">
        <v>18</v>
      </c>
      <c r="C17" s="63">
        <v>210</v>
      </c>
      <c r="D17" s="63">
        <v>200</v>
      </c>
      <c r="E17" s="63">
        <v>443</v>
      </c>
      <c r="F17" s="63">
        <v>592</v>
      </c>
      <c r="G17" s="60">
        <v>798</v>
      </c>
      <c r="H17" s="60">
        <v>1058</v>
      </c>
      <c r="I17" s="60">
        <v>1342</v>
      </c>
      <c r="J17" s="60">
        <v>2101</v>
      </c>
      <c r="K17" s="63">
        <f t="shared" si="0"/>
        <v>759</v>
      </c>
    </row>
    <row r="18" spans="2:12" x14ac:dyDescent="0.25">
      <c r="B18" s="10" t="s">
        <v>19</v>
      </c>
      <c r="C18" s="61">
        <f>SUM(C16:C17)</f>
        <v>779</v>
      </c>
      <c r="D18" s="61">
        <f t="shared" ref="D18:F18" si="4">SUM(D16:D17)</f>
        <v>1431.7039999999997</v>
      </c>
      <c r="E18" s="61">
        <f t="shared" si="4"/>
        <v>1938.4239999999991</v>
      </c>
      <c r="F18" s="61">
        <f t="shared" si="4"/>
        <v>3147</v>
      </c>
      <c r="G18" s="61">
        <f>SUM(G16:G17)+1</f>
        <v>4864</v>
      </c>
      <c r="H18" s="61">
        <f>SUM(H16:H17)</f>
        <v>4427</v>
      </c>
      <c r="I18" s="61">
        <f>SUM(I16:I17)</f>
        <v>4684</v>
      </c>
      <c r="J18" s="61">
        <f>SUM(J16:J17)</f>
        <v>7600</v>
      </c>
      <c r="K18" s="61">
        <f t="shared" si="0"/>
        <v>2916</v>
      </c>
      <c r="L18" s="11"/>
    </row>
    <row r="19" spans="2:12" x14ac:dyDescent="0.25">
      <c r="B19" s="12" t="s">
        <v>20</v>
      </c>
      <c r="C19" s="62" t="s">
        <v>1</v>
      </c>
      <c r="D19" s="63">
        <v>-332</v>
      </c>
      <c r="E19" s="62" t="s">
        <v>1</v>
      </c>
      <c r="F19" s="63">
        <v>-467</v>
      </c>
      <c r="G19" s="60">
        <v>-984</v>
      </c>
      <c r="H19" s="60">
        <v>230</v>
      </c>
      <c r="I19" s="60">
        <v>395</v>
      </c>
      <c r="J19" s="60" t="s">
        <v>1</v>
      </c>
      <c r="K19" s="63">
        <f>-I19</f>
        <v>-395</v>
      </c>
    </row>
    <row r="20" spans="2:12" x14ac:dyDescent="0.25">
      <c r="B20" s="12" t="s">
        <v>21</v>
      </c>
      <c r="C20" s="62" t="s">
        <v>1</v>
      </c>
      <c r="D20" s="62" t="s">
        <v>1</v>
      </c>
      <c r="E20" s="62" t="s">
        <v>1</v>
      </c>
      <c r="F20" s="62" t="s">
        <v>1</v>
      </c>
      <c r="G20" s="60">
        <v>107</v>
      </c>
      <c r="H20" s="62" t="s">
        <v>1</v>
      </c>
      <c r="I20" s="60" t="s">
        <v>1</v>
      </c>
      <c r="J20" s="60" t="s">
        <v>1</v>
      </c>
      <c r="K20" s="60" t="s">
        <v>1</v>
      </c>
    </row>
    <row r="21" spans="2:12" x14ac:dyDescent="0.25">
      <c r="B21" s="12" t="s">
        <v>22</v>
      </c>
      <c r="C21" s="62" t="s">
        <v>1</v>
      </c>
      <c r="D21" s="62" t="s">
        <v>1</v>
      </c>
      <c r="E21" s="62" t="s">
        <v>1</v>
      </c>
      <c r="F21" s="63">
        <v>-115</v>
      </c>
      <c r="G21" s="60">
        <v>-142</v>
      </c>
      <c r="H21" s="60">
        <v>-48</v>
      </c>
      <c r="I21" s="60">
        <v>469</v>
      </c>
      <c r="J21" s="60">
        <v>-12</v>
      </c>
      <c r="K21" s="63">
        <f>J21-I21</f>
        <v>-481</v>
      </c>
    </row>
    <row r="22" spans="2:12" x14ac:dyDescent="0.25">
      <c r="B22" s="12" t="s">
        <v>23</v>
      </c>
      <c r="C22" s="62" t="s">
        <v>1</v>
      </c>
      <c r="D22" s="62" t="s">
        <v>1</v>
      </c>
      <c r="E22" s="62" t="s">
        <v>1</v>
      </c>
      <c r="F22" s="62" t="s">
        <v>1</v>
      </c>
      <c r="G22" s="62" t="s">
        <v>1</v>
      </c>
      <c r="H22" s="62" t="s">
        <v>1</v>
      </c>
      <c r="I22" s="60">
        <v>60.7</v>
      </c>
      <c r="J22" s="60">
        <v>-94</v>
      </c>
      <c r="K22" s="63">
        <f t="shared" si="0"/>
        <v>-154.69999999999999</v>
      </c>
    </row>
    <row r="23" spans="2:12" x14ac:dyDescent="0.25">
      <c r="B23" s="10" t="s">
        <v>24</v>
      </c>
      <c r="C23" s="61">
        <f t="shared" ref="C23:J23" si="5">SUM(C18:C22)</f>
        <v>779</v>
      </c>
      <c r="D23" s="61">
        <f t="shared" si="5"/>
        <v>1099.7039999999997</v>
      </c>
      <c r="E23" s="61">
        <f t="shared" si="5"/>
        <v>1938.4239999999991</v>
      </c>
      <c r="F23" s="61">
        <f t="shared" si="5"/>
        <v>2565</v>
      </c>
      <c r="G23" s="61">
        <f t="shared" si="5"/>
        <v>3845</v>
      </c>
      <c r="H23" s="61">
        <f t="shared" si="5"/>
        <v>4609</v>
      </c>
      <c r="I23" s="61">
        <f t="shared" si="5"/>
        <v>5608.7</v>
      </c>
      <c r="J23" s="61">
        <f t="shared" si="5"/>
        <v>7494</v>
      </c>
      <c r="K23" s="61">
        <f t="shared" si="0"/>
        <v>1885.3000000000002</v>
      </c>
      <c r="L23" s="11"/>
    </row>
    <row r="24" spans="2:12" x14ac:dyDescent="0.25">
      <c r="B24" s="3"/>
      <c r="C24" s="64"/>
      <c r="D24" s="64"/>
      <c r="E24" s="64"/>
      <c r="F24" s="64"/>
      <c r="G24" s="64"/>
      <c r="H24" s="64"/>
      <c r="I24" s="64"/>
      <c r="J24" s="64"/>
      <c r="K24" s="64"/>
    </row>
    <row r="25" spans="2:12" x14ac:dyDescent="0.25">
      <c r="B25" s="10" t="s">
        <v>17</v>
      </c>
      <c r="C25" s="61">
        <f t="shared" ref="C25:J25" si="6">C16</f>
        <v>569</v>
      </c>
      <c r="D25" s="61">
        <f t="shared" si="6"/>
        <v>1231.7039999999997</v>
      </c>
      <c r="E25" s="61">
        <f t="shared" si="6"/>
        <v>1495.4239999999991</v>
      </c>
      <c r="F25" s="61">
        <f t="shared" si="6"/>
        <v>2555</v>
      </c>
      <c r="G25" s="61">
        <f t="shared" si="6"/>
        <v>4065</v>
      </c>
      <c r="H25" s="61">
        <f t="shared" si="6"/>
        <v>3369</v>
      </c>
      <c r="I25" s="61">
        <f t="shared" si="6"/>
        <v>3342</v>
      </c>
      <c r="J25" s="61">
        <f t="shared" si="6"/>
        <v>5499</v>
      </c>
      <c r="K25" s="61">
        <f t="shared" si="0"/>
        <v>2157</v>
      </c>
      <c r="L25" s="11"/>
    </row>
    <row r="26" spans="2:12" x14ac:dyDescent="0.25">
      <c r="B26" s="9" t="s">
        <v>25</v>
      </c>
      <c r="C26" s="60">
        <f t="shared" ref="C26:H26" si="7">-C10</f>
        <v>-208.66300000000001</v>
      </c>
      <c r="D26" s="60">
        <f t="shared" si="7"/>
        <v>-219.4</v>
      </c>
      <c r="E26" s="60">
        <f t="shared" si="7"/>
        <v>-218</v>
      </c>
      <c r="F26" s="60">
        <f t="shared" si="7"/>
        <v>-235</v>
      </c>
      <c r="G26" s="60">
        <f t="shared" si="7"/>
        <v>-258</v>
      </c>
      <c r="H26" s="60">
        <f t="shared" si="7"/>
        <v>-373</v>
      </c>
      <c r="I26" s="60">
        <v>-444</v>
      </c>
      <c r="J26" s="60">
        <v>-473</v>
      </c>
      <c r="K26" s="60">
        <f t="shared" si="0"/>
        <v>-29</v>
      </c>
    </row>
    <row r="27" spans="2:12" x14ac:dyDescent="0.25">
      <c r="B27" s="9" t="s">
        <v>12</v>
      </c>
      <c r="C27" s="62" t="s">
        <v>1</v>
      </c>
      <c r="D27" s="62" t="s">
        <v>1</v>
      </c>
      <c r="E27" s="62" t="s">
        <v>1</v>
      </c>
      <c r="F27" s="62" t="s">
        <v>1</v>
      </c>
      <c r="G27" s="60">
        <f>-G11</f>
        <v>-753</v>
      </c>
      <c r="H27" s="62" t="s">
        <v>1</v>
      </c>
      <c r="I27" s="62" t="s">
        <v>1</v>
      </c>
      <c r="J27" s="62" t="s">
        <v>1</v>
      </c>
      <c r="K27" s="62" t="s">
        <v>1</v>
      </c>
    </row>
    <row r="28" spans="2:12" x14ac:dyDescent="0.25">
      <c r="B28" s="9" t="s">
        <v>13</v>
      </c>
      <c r="C28" s="60">
        <f>-C12</f>
        <v>-16</v>
      </c>
      <c r="D28" s="60">
        <f>-D12</f>
        <v>60</v>
      </c>
      <c r="E28" s="60">
        <f>-E12</f>
        <v>16</v>
      </c>
      <c r="F28" s="62" t="s">
        <v>1</v>
      </c>
      <c r="G28" s="62" t="s">
        <v>1</v>
      </c>
      <c r="H28" s="62" t="s">
        <v>1</v>
      </c>
      <c r="I28" s="62" t="s">
        <v>1</v>
      </c>
      <c r="J28" s="62" t="s">
        <v>1</v>
      </c>
      <c r="K28" s="62" t="s">
        <v>1</v>
      </c>
    </row>
    <row r="29" spans="2:12" x14ac:dyDescent="0.25">
      <c r="B29" s="9" t="s">
        <v>26</v>
      </c>
      <c r="C29" s="60">
        <f t="shared" ref="C29:G29" si="8">C30+C33+C35+C37</f>
        <v>-608.46</v>
      </c>
      <c r="D29" s="60">
        <f t="shared" si="8"/>
        <v>-609.69000000000005</v>
      </c>
      <c r="E29" s="60">
        <f t="shared" si="8"/>
        <v>-779.56</v>
      </c>
      <c r="F29" s="60">
        <f t="shared" si="8"/>
        <v>-1036</v>
      </c>
      <c r="G29" s="60">
        <f t="shared" si="8"/>
        <v>-1732</v>
      </c>
      <c r="H29" s="60">
        <f>H30+H33+H35+H37+H36</f>
        <v>-1604</v>
      </c>
      <c r="I29" s="60">
        <f>I30+I33+I35+I37+I36</f>
        <v>-1485</v>
      </c>
      <c r="J29" s="60">
        <f>J30+J33+J35+J37+J36</f>
        <v>-1883</v>
      </c>
      <c r="K29" s="60">
        <f t="shared" si="0"/>
        <v>-398</v>
      </c>
    </row>
    <row r="30" spans="2:12" x14ac:dyDescent="0.25">
      <c r="B30" s="13" t="s">
        <v>49</v>
      </c>
      <c r="C30" s="60">
        <v>-517.46</v>
      </c>
      <c r="D30" s="60">
        <v>-526.69000000000005</v>
      </c>
      <c r="E30" s="60">
        <v>-725.56</v>
      </c>
      <c r="F30" s="60">
        <v>-863</v>
      </c>
      <c r="G30" s="60">
        <v>-1159</v>
      </c>
      <c r="H30" s="60">
        <v>-1375</v>
      </c>
      <c r="I30" s="60">
        <v>-974</v>
      </c>
      <c r="J30" s="60">
        <v>-1219</v>
      </c>
      <c r="K30" s="60">
        <f t="shared" si="0"/>
        <v>-245</v>
      </c>
    </row>
    <row r="31" spans="2:12" x14ac:dyDescent="0.25">
      <c r="B31" s="13" t="s">
        <v>50</v>
      </c>
      <c r="C31" s="60" t="s">
        <v>1</v>
      </c>
      <c r="D31" s="77">
        <v>9.7315847766867136E-2</v>
      </c>
      <c r="E31" s="77">
        <v>0.12236587152326026</v>
      </c>
      <c r="F31" s="77">
        <v>0.128</v>
      </c>
      <c r="G31" s="77">
        <v>0.17078241062162658</v>
      </c>
      <c r="H31" s="77">
        <v>0.18125985532402955</v>
      </c>
      <c r="I31" s="77">
        <v>0.11871214887008945</v>
      </c>
      <c r="J31" s="77">
        <v>0.1596249825235474</v>
      </c>
      <c r="K31" s="77">
        <f t="shared" si="0"/>
        <v>4.091283365345795E-2</v>
      </c>
    </row>
    <row r="32" spans="2:12" ht="30" x14ac:dyDescent="0.25">
      <c r="B32" s="14" t="s">
        <v>116</v>
      </c>
      <c r="C32" s="60" t="s">
        <v>1</v>
      </c>
      <c r="D32" s="62" t="s">
        <v>1</v>
      </c>
      <c r="E32" s="62" t="s">
        <v>1</v>
      </c>
      <c r="F32" s="62" t="s">
        <v>1</v>
      </c>
      <c r="G32" s="62" t="s">
        <v>1</v>
      </c>
      <c r="H32" s="62" t="s">
        <v>1</v>
      </c>
      <c r="I32" s="77">
        <v>0.11530131077969805</v>
      </c>
      <c r="J32" s="77">
        <v>0.12531674181709176</v>
      </c>
      <c r="K32" s="77">
        <f t="shared" si="0"/>
        <v>1.0015431037393718E-2</v>
      </c>
    </row>
    <row r="33" spans="2:12" x14ac:dyDescent="0.25">
      <c r="B33" s="13" t="s">
        <v>51</v>
      </c>
      <c r="C33" s="60">
        <v>-39</v>
      </c>
      <c r="D33" s="60">
        <v>-37</v>
      </c>
      <c r="E33" s="60">
        <v>-24</v>
      </c>
      <c r="F33" s="60">
        <v>-138</v>
      </c>
      <c r="G33" s="60">
        <v>-435</v>
      </c>
      <c r="H33" s="60">
        <v>-212</v>
      </c>
      <c r="I33" s="60">
        <v>-245</v>
      </c>
      <c r="J33" s="60">
        <v>-344</v>
      </c>
      <c r="K33" s="60">
        <f t="shared" si="0"/>
        <v>-99</v>
      </c>
    </row>
    <row r="34" spans="2:12" x14ac:dyDescent="0.25">
      <c r="B34" s="13" t="s">
        <v>52</v>
      </c>
      <c r="C34" s="60" t="s">
        <v>1</v>
      </c>
      <c r="D34" s="77">
        <v>0.10271374038139168</v>
      </c>
      <c r="E34" s="77">
        <v>6.7310452411078053E-2</v>
      </c>
      <c r="F34" s="77">
        <v>0.15222580413129241</v>
      </c>
      <c r="G34" s="77">
        <v>0.28209196038237444</v>
      </c>
      <c r="H34" s="77">
        <v>0.12853092515001147</v>
      </c>
      <c r="I34" s="77">
        <v>0.16164531217233705</v>
      </c>
      <c r="J34" s="77">
        <v>0.21313576905767162</v>
      </c>
      <c r="K34" s="77">
        <f t="shared" si="0"/>
        <v>5.1490456885334573E-2</v>
      </c>
    </row>
    <row r="35" spans="2:12" x14ac:dyDescent="0.25">
      <c r="B35" s="13" t="s">
        <v>53</v>
      </c>
      <c r="C35" s="60">
        <v>-43</v>
      </c>
      <c r="D35" s="60">
        <v>-36</v>
      </c>
      <c r="E35" s="60">
        <v>-40</v>
      </c>
      <c r="F35" s="60">
        <v>-79</v>
      </c>
      <c r="G35" s="60">
        <v>-243</v>
      </c>
      <c r="H35" s="60">
        <v>-114</v>
      </c>
      <c r="I35" s="60">
        <v>-162</v>
      </c>
      <c r="J35" s="60">
        <v>-306</v>
      </c>
      <c r="K35" s="60">
        <f t="shared" si="0"/>
        <v>-144</v>
      </c>
    </row>
    <row r="36" spans="2:12" x14ac:dyDescent="0.25">
      <c r="B36" s="13" t="s">
        <v>54</v>
      </c>
      <c r="C36" s="62" t="s">
        <v>1</v>
      </c>
      <c r="D36" s="62" t="s">
        <v>1</v>
      </c>
      <c r="E36" s="62" t="s">
        <v>1</v>
      </c>
      <c r="F36" s="62" t="s">
        <v>1</v>
      </c>
      <c r="G36" s="62" t="s">
        <v>1</v>
      </c>
      <c r="H36" s="62">
        <v>-36</v>
      </c>
      <c r="I36" s="62">
        <v>-31</v>
      </c>
      <c r="J36" s="60">
        <v>-45</v>
      </c>
      <c r="K36" s="60">
        <f t="shared" si="0"/>
        <v>-14</v>
      </c>
    </row>
    <row r="37" spans="2:12" x14ac:dyDescent="0.25">
      <c r="B37" s="13" t="s">
        <v>55</v>
      </c>
      <c r="C37" s="60">
        <v>-9</v>
      </c>
      <c r="D37" s="60">
        <v>-10</v>
      </c>
      <c r="E37" s="60">
        <v>10</v>
      </c>
      <c r="F37" s="60">
        <v>44</v>
      </c>
      <c r="G37" s="60">
        <v>105</v>
      </c>
      <c r="H37" s="60">
        <v>133</v>
      </c>
      <c r="I37" s="60">
        <v>-73</v>
      </c>
      <c r="J37" s="60">
        <v>31</v>
      </c>
      <c r="K37" s="60">
        <f t="shared" si="0"/>
        <v>104</v>
      </c>
    </row>
    <row r="38" spans="2:12" x14ac:dyDescent="0.25">
      <c r="B38" s="9" t="s">
        <v>27</v>
      </c>
      <c r="C38" s="60">
        <v>-13</v>
      </c>
      <c r="D38" s="60">
        <v>-127</v>
      </c>
      <c r="E38" s="60">
        <v>-137</v>
      </c>
      <c r="F38" s="60">
        <v>-296</v>
      </c>
      <c r="G38" s="60">
        <v>-574</v>
      </c>
      <c r="H38" s="60">
        <v>-358</v>
      </c>
      <c r="I38" s="60">
        <v>-325</v>
      </c>
      <c r="J38" s="60">
        <v>-861</v>
      </c>
      <c r="K38" s="60">
        <f t="shared" si="0"/>
        <v>-536</v>
      </c>
    </row>
    <row r="39" spans="2:12" x14ac:dyDescent="0.25">
      <c r="B39" s="10" t="s">
        <v>28</v>
      </c>
      <c r="C39" s="61">
        <f t="shared" ref="C39:H39" si="9">SUM(C25:C29,C38)</f>
        <v>-277.12300000000005</v>
      </c>
      <c r="D39" s="61">
        <f t="shared" si="9"/>
        <v>335.61399999999958</v>
      </c>
      <c r="E39" s="61">
        <f t="shared" si="9"/>
        <v>376.86399999999912</v>
      </c>
      <c r="F39" s="61">
        <f t="shared" si="9"/>
        <v>988</v>
      </c>
      <c r="G39" s="61">
        <f t="shared" si="9"/>
        <v>748</v>
      </c>
      <c r="H39" s="61">
        <f t="shared" si="9"/>
        <v>1034</v>
      </c>
      <c r="I39" s="61">
        <f>SUM(I25:I29,I38)</f>
        <v>1088</v>
      </c>
      <c r="J39" s="61">
        <f>SUM(J25:J29,J38)</f>
        <v>2282</v>
      </c>
      <c r="K39" s="61">
        <f t="shared" si="0"/>
        <v>1194</v>
      </c>
      <c r="L39" s="11"/>
    </row>
    <row r="40" spans="2:12" x14ac:dyDescent="0.25">
      <c r="B40" s="12" t="s">
        <v>20</v>
      </c>
      <c r="C40" s="62" t="s">
        <v>1</v>
      </c>
      <c r="D40" s="63">
        <v>-266</v>
      </c>
      <c r="E40" s="62" t="s">
        <v>1</v>
      </c>
      <c r="F40" s="63">
        <v>-373.6</v>
      </c>
      <c r="G40" s="63">
        <v>-768</v>
      </c>
      <c r="H40" s="63">
        <v>179</v>
      </c>
      <c r="I40" s="60">
        <v>308</v>
      </c>
      <c r="J40" s="60" t="s">
        <v>1</v>
      </c>
      <c r="K40" s="63">
        <f>-I40</f>
        <v>-308</v>
      </c>
    </row>
    <row r="41" spans="2:12" x14ac:dyDescent="0.25">
      <c r="B41" s="12" t="s">
        <v>21</v>
      </c>
      <c r="C41" s="62" t="s">
        <v>1</v>
      </c>
      <c r="D41" s="62" t="s">
        <v>1</v>
      </c>
      <c r="E41" s="62" t="s">
        <v>1</v>
      </c>
      <c r="F41" s="62" t="s">
        <v>1</v>
      </c>
      <c r="G41" s="63">
        <v>107</v>
      </c>
      <c r="H41" s="62" t="s">
        <v>1</v>
      </c>
      <c r="I41" s="60" t="s">
        <v>1</v>
      </c>
      <c r="J41" s="60" t="s">
        <v>1</v>
      </c>
      <c r="K41" s="60" t="s">
        <v>1</v>
      </c>
    </row>
    <row r="42" spans="2:12" x14ac:dyDescent="0.25">
      <c r="B42" s="12" t="s">
        <v>29</v>
      </c>
      <c r="C42" s="62" t="s">
        <v>1</v>
      </c>
      <c r="D42" s="62" t="s">
        <v>1</v>
      </c>
      <c r="E42" s="62" t="s">
        <v>1</v>
      </c>
      <c r="F42" s="62" t="s">
        <v>1</v>
      </c>
      <c r="G42" s="63">
        <v>753</v>
      </c>
      <c r="H42" s="62" t="s">
        <v>1</v>
      </c>
      <c r="I42" s="60" t="s">
        <v>1</v>
      </c>
      <c r="J42" s="60" t="s">
        <v>1</v>
      </c>
      <c r="K42" s="60" t="s">
        <v>1</v>
      </c>
    </row>
    <row r="43" spans="2:12" x14ac:dyDescent="0.25">
      <c r="B43" s="12" t="s">
        <v>22</v>
      </c>
      <c r="C43" s="62" t="s">
        <v>1</v>
      </c>
      <c r="D43" s="62" t="s">
        <v>1</v>
      </c>
      <c r="E43" s="62" t="s">
        <v>1</v>
      </c>
      <c r="F43" s="63">
        <v>-92</v>
      </c>
      <c r="G43" s="63">
        <v>-110</v>
      </c>
      <c r="H43" s="63">
        <v>-38</v>
      </c>
      <c r="I43" s="60">
        <v>366</v>
      </c>
      <c r="J43" s="60">
        <f>ROUND(J21*0.8,0)</f>
        <v>-10</v>
      </c>
      <c r="K43" s="63">
        <f t="shared" si="0"/>
        <v>-376</v>
      </c>
    </row>
    <row r="44" spans="2:12" x14ac:dyDescent="0.25">
      <c r="B44" s="12" t="s">
        <v>23</v>
      </c>
      <c r="C44" s="62" t="s">
        <v>1</v>
      </c>
      <c r="D44" s="62" t="s">
        <v>1</v>
      </c>
      <c r="E44" s="62" t="s">
        <v>1</v>
      </c>
      <c r="F44" s="62" t="s">
        <v>1</v>
      </c>
      <c r="G44" s="62" t="s">
        <v>1</v>
      </c>
      <c r="H44" s="62" t="s">
        <v>1</v>
      </c>
      <c r="I44" s="60">
        <v>50</v>
      </c>
      <c r="J44" s="60">
        <f>ROUND(J22*0.8,0)</f>
        <v>-75</v>
      </c>
      <c r="K44" s="63">
        <f t="shared" si="0"/>
        <v>-125</v>
      </c>
    </row>
    <row r="45" spans="2:12" x14ac:dyDescent="0.25">
      <c r="B45" s="12" t="s">
        <v>30</v>
      </c>
      <c r="C45" s="62" t="s">
        <v>1</v>
      </c>
      <c r="D45" s="62" t="s">
        <v>1</v>
      </c>
      <c r="E45" s="62" t="s">
        <v>1</v>
      </c>
      <c r="F45" s="62" t="s">
        <v>1</v>
      </c>
      <c r="G45" s="62" t="s">
        <v>1</v>
      </c>
      <c r="H45" s="62" t="s">
        <v>1</v>
      </c>
      <c r="I45" s="62" t="s">
        <v>1</v>
      </c>
      <c r="J45" s="60">
        <v>218</v>
      </c>
      <c r="K45" s="62">
        <f>J45</f>
        <v>218</v>
      </c>
    </row>
    <row r="46" spans="2:12" x14ac:dyDescent="0.25">
      <c r="B46" s="53" t="s">
        <v>31</v>
      </c>
      <c r="C46" s="62" t="s">
        <v>1</v>
      </c>
      <c r="D46" s="62" t="s">
        <v>1</v>
      </c>
      <c r="E46" s="62" t="s">
        <v>1</v>
      </c>
      <c r="F46" s="62" t="s">
        <v>1</v>
      </c>
      <c r="G46" s="62" t="s">
        <v>1</v>
      </c>
      <c r="H46" s="62" t="s">
        <v>1</v>
      </c>
      <c r="I46" s="60">
        <v>66</v>
      </c>
      <c r="J46" s="60" t="s">
        <v>1</v>
      </c>
      <c r="K46" s="62">
        <f>-I46</f>
        <v>-66</v>
      </c>
    </row>
    <row r="47" spans="2:12" x14ac:dyDescent="0.25">
      <c r="B47" s="10" t="s">
        <v>32</v>
      </c>
      <c r="C47" s="61">
        <f t="shared" ref="C47:J47" si="10">SUM(C39:C46)</f>
        <v>-277.12300000000005</v>
      </c>
      <c r="D47" s="61">
        <f t="shared" si="10"/>
        <v>69.613999999999578</v>
      </c>
      <c r="E47" s="61">
        <f t="shared" si="10"/>
        <v>376.86399999999912</v>
      </c>
      <c r="F47" s="61">
        <f t="shared" si="10"/>
        <v>522.4</v>
      </c>
      <c r="G47" s="61">
        <f t="shared" si="10"/>
        <v>730</v>
      </c>
      <c r="H47" s="61">
        <f t="shared" si="10"/>
        <v>1175</v>
      </c>
      <c r="I47" s="61">
        <f t="shared" si="10"/>
        <v>1878</v>
      </c>
      <c r="J47" s="61">
        <f t="shared" si="10"/>
        <v>2415</v>
      </c>
      <c r="K47" s="61">
        <f t="shared" si="0"/>
        <v>537</v>
      </c>
      <c r="L47" s="11"/>
    </row>
    <row r="48" spans="2:12" x14ac:dyDescent="0.25">
      <c r="B48" s="9" t="s">
        <v>33</v>
      </c>
      <c r="C48" s="65">
        <f t="shared" ref="C48:F48" si="11">C47*1000000/118106896712*100</f>
        <v>-0.23463744092417899</v>
      </c>
      <c r="D48" s="65">
        <f t="shared" si="11"/>
        <v>5.894151987563534E-2</v>
      </c>
      <c r="E48" s="65">
        <f t="shared" si="11"/>
        <v>0.31908720869956497</v>
      </c>
      <c r="F48" s="65">
        <f t="shared" si="11"/>
        <v>0.442311172796163</v>
      </c>
      <c r="G48" s="66">
        <f>G47*1000000/118106896712*100</f>
        <v>0.61808414268989076</v>
      </c>
      <c r="H48" s="66">
        <f>H47*1000000/118106896712*100</f>
        <v>0.99486146254879682</v>
      </c>
      <c r="I48" s="66">
        <f>I47*1000000/118106896712*100</f>
        <v>1.5900849588652257</v>
      </c>
      <c r="J48" s="66">
        <f>J47*1000000/118106896712*100</f>
        <v>2.0447578145151866</v>
      </c>
      <c r="K48" s="65">
        <f t="shared" si="0"/>
        <v>0.45467285564996085</v>
      </c>
    </row>
    <row r="49" spans="2:12" x14ac:dyDescent="0.25">
      <c r="B49" s="9" t="s">
        <v>34</v>
      </c>
      <c r="C49" s="67" t="s">
        <v>1</v>
      </c>
      <c r="D49" s="67" t="s">
        <v>1</v>
      </c>
      <c r="E49" s="67" t="s">
        <v>1</v>
      </c>
      <c r="F49" s="78">
        <v>0.68</v>
      </c>
      <c r="G49" s="78">
        <v>0.64740941731074941</v>
      </c>
      <c r="H49" s="78">
        <v>0.60309906382978717</v>
      </c>
      <c r="I49" s="78">
        <f>I50/I47</f>
        <v>0.60383386581469645</v>
      </c>
      <c r="J49" s="78">
        <v>0.60642878643014497</v>
      </c>
      <c r="K49" s="78">
        <f t="shared" si="0"/>
        <v>2.594920615448526E-3</v>
      </c>
    </row>
    <row r="50" spans="2:12" x14ac:dyDescent="0.25">
      <c r="B50" s="9" t="s">
        <v>35</v>
      </c>
      <c r="C50" s="67" t="s">
        <v>1</v>
      </c>
      <c r="D50" s="67" t="s">
        <v>1</v>
      </c>
      <c r="E50" s="67" t="s">
        <v>1</v>
      </c>
      <c r="F50" s="60">
        <v>354.23200000000003</v>
      </c>
      <c r="G50" s="60">
        <v>471.60887463684708</v>
      </c>
      <c r="H50" s="60">
        <v>708.64139999999998</v>
      </c>
      <c r="I50" s="60">
        <v>1134</v>
      </c>
      <c r="J50" s="60">
        <v>1465</v>
      </c>
      <c r="K50" s="60">
        <f t="shared" si="0"/>
        <v>331</v>
      </c>
    </row>
    <row r="51" spans="2:12" x14ac:dyDescent="0.25">
      <c r="B51" s="9" t="s">
        <v>36</v>
      </c>
      <c r="C51" s="67" t="s">
        <v>1</v>
      </c>
      <c r="D51" s="67" t="s">
        <v>1</v>
      </c>
      <c r="E51" s="67" t="s">
        <v>1</v>
      </c>
      <c r="F51" s="66">
        <f>F50*1000000/118106896712*100</f>
        <v>0.29992490689496631</v>
      </c>
      <c r="G51" s="66">
        <f>G50*1000000/118106896712*100</f>
        <v>0.39930680406145175</v>
      </c>
      <c r="H51" s="66">
        <f>H50*1000000/118106896712*100</f>
        <v>0.60000001670351233</v>
      </c>
      <c r="I51" s="66">
        <v>0.96</v>
      </c>
      <c r="J51" s="66">
        <v>1.24</v>
      </c>
      <c r="K51" s="66">
        <f t="shared" si="0"/>
        <v>0.28000000000000003</v>
      </c>
    </row>
    <row r="52" spans="2:12" x14ac:dyDescent="0.25">
      <c r="B52" s="9"/>
      <c r="C52" s="68"/>
      <c r="D52" s="68"/>
      <c r="E52" s="68"/>
      <c r="F52" s="66"/>
      <c r="G52" s="66"/>
      <c r="H52" s="66"/>
      <c r="I52" s="66"/>
      <c r="J52" s="66"/>
      <c r="K52" s="66"/>
    </row>
    <row r="53" spans="2:12" x14ac:dyDescent="0.25">
      <c r="B53" s="10" t="s">
        <v>37</v>
      </c>
      <c r="C53" s="61">
        <v>146</v>
      </c>
      <c r="D53" s="61">
        <v>1095</v>
      </c>
      <c r="E53" s="61">
        <v>2004</v>
      </c>
      <c r="F53" s="61">
        <v>1923</v>
      </c>
      <c r="G53" s="61">
        <v>2122</v>
      </c>
      <c r="H53" s="61">
        <v>4168</v>
      </c>
      <c r="I53" s="61">
        <v>4315</v>
      </c>
      <c r="J53" s="61">
        <v>6315</v>
      </c>
      <c r="K53" s="61">
        <f t="shared" si="0"/>
        <v>2000</v>
      </c>
      <c r="L53" s="11"/>
    </row>
    <row r="54" spans="2:12" x14ac:dyDescent="0.25">
      <c r="B54" s="9" t="s">
        <v>38</v>
      </c>
      <c r="C54" s="60">
        <v>-525</v>
      </c>
      <c r="D54" s="60">
        <v>-1093</v>
      </c>
      <c r="E54" s="60">
        <v>-1560</v>
      </c>
      <c r="F54" s="60">
        <v>-1747</v>
      </c>
      <c r="G54" s="60">
        <v>-1602</v>
      </c>
      <c r="H54" s="60">
        <v>-1621</v>
      </c>
      <c r="I54" s="60">
        <v>-2155</v>
      </c>
      <c r="J54" s="60">
        <v>-3504</v>
      </c>
      <c r="K54" s="69">
        <f t="shared" si="0"/>
        <v>-1349</v>
      </c>
    </row>
    <row r="55" spans="2:12" x14ac:dyDescent="0.25">
      <c r="B55" s="10" t="s">
        <v>39</v>
      </c>
      <c r="C55" s="61">
        <f t="shared" ref="C55:H55" si="12">SUM(C53:C54)</f>
        <v>-379</v>
      </c>
      <c r="D55" s="61">
        <f t="shared" si="12"/>
        <v>2</v>
      </c>
      <c r="E55" s="61">
        <f t="shared" si="12"/>
        <v>444</v>
      </c>
      <c r="F55" s="61">
        <f t="shared" si="12"/>
        <v>176</v>
      </c>
      <c r="G55" s="61">
        <f t="shared" si="12"/>
        <v>520</v>
      </c>
      <c r="H55" s="61">
        <f t="shared" si="12"/>
        <v>2547</v>
      </c>
      <c r="I55" s="61">
        <f>SUM(I53:I54)</f>
        <v>2160</v>
      </c>
      <c r="J55" s="61">
        <f>SUM(J53:J54)</f>
        <v>2811</v>
      </c>
      <c r="K55" s="61">
        <f t="shared" si="0"/>
        <v>651</v>
      </c>
      <c r="L55" s="11"/>
    </row>
    <row r="56" spans="2:12" x14ac:dyDescent="0.25">
      <c r="B56" s="9" t="s">
        <v>40</v>
      </c>
      <c r="C56" s="60">
        <v>-596</v>
      </c>
      <c r="D56" s="60">
        <v>-374.26</v>
      </c>
      <c r="E56" s="60">
        <v>-602</v>
      </c>
      <c r="F56" s="60">
        <v>-886</v>
      </c>
      <c r="G56" s="60">
        <v>-1047</v>
      </c>
      <c r="H56" s="60">
        <v>-1586</v>
      </c>
      <c r="I56" s="60">
        <v>-1211</v>
      </c>
      <c r="J56" s="60">
        <v>-1445</v>
      </c>
      <c r="K56" s="69">
        <f t="shared" si="0"/>
        <v>-234</v>
      </c>
    </row>
    <row r="57" spans="2:12" x14ac:dyDescent="0.25">
      <c r="B57" s="9" t="s">
        <v>41</v>
      </c>
      <c r="C57" s="69">
        <v>-48</v>
      </c>
      <c r="D57" s="69">
        <v>-73</v>
      </c>
      <c r="E57" s="69">
        <v>-145</v>
      </c>
      <c r="F57" s="69">
        <v>-65</v>
      </c>
      <c r="G57" s="60">
        <v>-35</v>
      </c>
      <c r="H57" s="60">
        <v>-456</v>
      </c>
      <c r="I57" s="60">
        <v>-445</v>
      </c>
      <c r="J57" s="60">
        <v>-1258</v>
      </c>
      <c r="K57" s="69">
        <f t="shared" si="0"/>
        <v>-813</v>
      </c>
    </row>
    <row r="58" spans="2:12" x14ac:dyDescent="0.25">
      <c r="B58" s="10" t="s">
        <v>42</v>
      </c>
      <c r="C58" s="61">
        <f>SUM(C55:C57)</f>
        <v>-1023</v>
      </c>
      <c r="D58" s="61">
        <f>SUM(D55:D57)</f>
        <v>-445.26</v>
      </c>
      <c r="E58" s="61">
        <f>SUM(E55:E57)</f>
        <v>-303</v>
      </c>
      <c r="F58" s="61">
        <f>SUM(F55:F57)</f>
        <v>-775</v>
      </c>
      <c r="G58" s="61">
        <f t="shared" ref="G58:H58" si="13">SUM(G55:G57)</f>
        <v>-562</v>
      </c>
      <c r="H58" s="61">
        <f t="shared" si="13"/>
        <v>505</v>
      </c>
      <c r="I58" s="61">
        <f>SUM(I55:I57)</f>
        <v>504</v>
      </c>
      <c r="J58" s="61">
        <f>SUM(J55:J57)</f>
        <v>108</v>
      </c>
      <c r="K58" s="61">
        <f t="shared" si="0"/>
        <v>-396</v>
      </c>
      <c r="L58" s="11"/>
    </row>
    <row r="59" spans="2:12" x14ac:dyDescent="0.25">
      <c r="B59" s="12"/>
      <c r="D59" s="54"/>
      <c r="E59" s="54"/>
      <c r="F59" s="54"/>
      <c r="G59" s="54"/>
      <c r="H59" s="54"/>
      <c r="I59" s="54"/>
      <c r="J59" s="54"/>
      <c r="K59" s="54"/>
    </row>
    <row r="60" spans="2:12" x14ac:dyDescent="0.25">
      <c r="B60" s="12" t="s">
        <v>43</v>
      </c>
      <c r="C60" s="62" t="s">
        <v>1</v>
      </c>
      <c r="D60" s="54">
        <v>5461</v>
      </c>
      <c r="E60" s="54">
        <v>6083</v>
      </c>
      <c r="F60" s="70">
        <v>6490</v>
      </c>
      <c r="G60" s="70">
        <v>7303</v>
      </c>
      <c r="H60" s="70">
        <v>8702</v>
      </c>
      <c r="I60" s="70">
        <f>H64</f>
        <v>8846.7929999999997</v>
      </c>
      <c r="J60" s="70">
        <f>I64</f>
        <v>9399</v>
      </c>
      <c r="K60" s="70">
        <f t="shared" si="0"/>
        <v>552.20700000000033</v>
      </c>
    </row>
    <row r="61" spans="2:12" x14ac:dyDescent="0.25">
      <c r="B61" s="16" t="s">
        <v>44</v>
      </c>
      <c r="C61" s="62" t="s">
        <v>1</v>
      </c>
      <c r="D61" s="70">
        <v>445.26</v>
      </c>
      <c r="E61" s="70">
        <v>303</v>
      </c>
      <c r="F61" s="70">
        <v>775</v>
      </c>
      <c r="G61" s="70">
        <v>562</v>
      </c>
      <c r="H61" s="70">
        <v>-505</v>
      </c>
      <c r="I61" s="70">
        <f>-I58</f>
        <v>-504</v>
      </c>
      <c r="J61" s="70">
        <f>-J58</f>
        <v>-108</v>
      </c>
      <c r="K61" s="70">
        <f t="shared" si="0"/>
        <v>396</v>
      </c>
    </row>
    <row r="62" spans="2:12" x14ac:dyDescent="0.25">
      <c r="B62" s="16" t="s">
        <v>45</v>
      </c>
      <c r="C62" s="62" t="s">
        <v>1</v>
      </c>
      <c r="D62" s="62" t="s">
        <v>1</v>
      </c>
      <c r="E62" s="62" t="s">
        <v>1</v>
      </c>
      <c r="F62" s="62" t="s">
        <v>1</v>
      </c>
      <c r="G62" s="70">
        <v>354</v>
      </c>
      <c r="H62" s="70">
        <v>471.60887463684708</v>
      </c>
      <c r="I62" s="70">
        <v>708.64</v>
      </c>
      <c r="J62" s="70">
        <f>I50</f>
        <v>1134</v>
      </c>
      <c r="K62" s="70">
        <f t="shared" si="0"/>
        <v>425.36</v>
      </c>
    </row>
    <row r="63" spans="2:12" x14ac:dyDescent="0.25">
      <c r="B63" s="16" t="s">
        <v>46</v>
      </c>
      <c r="C63" s="62" t="s">
        <v>1</v>
      </c>
      <c r="D63" s="70">
        <v>176.74</v>
      </c>
      <c r="E63" s="70">
        <v>107</v>
      </c>
      <c r="F63" s="70">
        <v>38</v>
      </c>
      <c r="G63" s="70">
        <v>483</v>
      </c>
      <c r="H63" s="70">
        <v>178.18412536315191</v>
      </c>
      <c r="I63" s="70">
        <v>347.56700000000092</v>
      </c>
      <c r="J63" s="70">
        <v>-1397</v>
      </c>
      <c r="K63" s="70">
        <f t="shared" si="0"/>
        <v>-1744.5670000000009</v>
      </c>
    </row>
    <row r="64" spans="2:12" x14ac:dyDescent="0.25">
      <c r="B64" s="12" t="s">
        <v>47</v>
      </c>
      <c r="C64" s="70">
        <v>5461</v>
      </c>
      <c r="D64" s="70">
        <v>6083</v>
      </c>
      <c r="E64" s="70">
        <v>6493</v>
      </c>
      <c r="F64" s="70">
        <v>7303</v>
      </c>
      <c r="G64" s="70">
        <v>8702</v>
      </c>
      <c r="H64" s="70">
        <v>8846.7929999999997</v>
      </c>
      <c r="I64" s="70">
        <v>9399</v>
      </c>
      <c r="J64" s="70">
        <f>SUM(J60:J63)</f>
        <v>9028</v>
      </c>
      <c r="K64" s="70">
        <f t="shared" si="0"/>
        <v>-371</v>
      </c>
    </row>
    <row r="65" spans="2:12" x14ac:dyDescent="0.25">
      <c r="B65" s="10" t="s">
        <v>48</v>
      </c>
      <c r="C65" s="71">
        <f>ROUND(C64/C23,1)</f>
        <v>7</v>
      </c>
      <c r="D65" s="71">
        <f>ROUND(D64/D23,1)</f>
        <v>5.5</v>
      </c>
      <c r="E65" s="71">
        <v>3.4</v>
      </c>
      <c r="F65" s="71">
        <f>ROUND(F64/F23,1)</f>
        <v>2.8</v>
      </c>
      <c r="G65" s="71">
        <f>ROUND(G64/G23,1)</f>
        <v>2.2999999999999998</v>
      </c>
      <c r="H65" s="71">
        <f>ROUND(H64/H23,1)</f>
        <v>1.9</v>
      </c>
      <c r="I65" s="71">
        <f>ROUND(I64/I23,1)</f>
        <v>1.7</v>
      </c>
      <c r="J65" s="71">
        <f>ROUND(J64/J23,1)</f>
        <v>1.2</v>
      </c>
      <c r="K65" s="71">
        <f t="shared" si="0"/>
        <v>-0.5</v>
      </c>
      <c r="L65" s="11"/>
    </row>
    <row r="66" spans="2:12" x14ac:dyDescent="0.25">
      <c r="B66" s="3"/>
      <c r="C66" s="72"/>
      <c r="D66" s="72"/>
      <c r="E66" s="72"/>
      <c r="F66" s="72"/>
      <c r="G66" s="72"/>
      <c r="H66" s="72"/>
      <c r="K66" s="72"/>
    </row>
    <row r="67" spans="2:12" x14ac:dyDescent="0.25">
      <c r="C67" s="54"/>
      <c r="E67" s="54"/>
      <c r="F67" s="73"/>
      <c r="G67" s="73"/>
      <c r="H67" s="73"/>
      <c r="I67" s="73"/>
      <c r="J67" s="73"/>
      <c r="K67" s="73"/>
    </row>
    <row r="68" spans="2:12" x14ac:dyDescent="0.25">
      <c r="C68" s="54"/>
      <c r="E68" s="54"/>
      <c r="F68" s="54"/>
      <c r="G68" s="54"/>
      <c r="H68" s="54"/>
      <c r="J68" s="74"/>
      <c r="K68" s="54"/>
    </row>
    <row r="69" spans="2:12" x14ac:dyDescent="0.25">
      <c r="C69" s="54"/>
      <c r="E69" s="75"/>
      <c r="F69" s="75"/>
      <c r="G69" s="54"/>
      <c r="H69" s="54"/>
      <c r="K69" s="54"/>
    </row>
    <row r="70" spans="2:12" x14ac:dyDescent="0.25">
      <c r="F70" s="54"/>
      <c r="G70" s="54"/>
      <c r="H70" s="54"/>
      <c r="J70" s="54"/>
    </row>
    <row r="72" spans="2:12" x14ac:dyDescent="0.25">
      <c r="F72" s="54"/>
      <c r="G72" s="54"/>
      <c r="H72" s="54"/>
      <c r="I72" s="54"/>
      <c r="J72" s="54"/>
      <c r="K72" s="54"/>
    </row>
    <row r="73" spans="2:12" x14ac:dyDescent="0.25">
      <c r="F73" s="54"/>
      <c r="G73" s="54"/>
      <c r="H73" s="54"/>
      <c r="I73" s="54"/>
      <c r="J73" s="54"/>
    </row>
    <row r="74" spans="2:12" x14ac:dyDescent="0.25">
      <c r="F74" s="73"/>
      <c r="G74" s="73"/>
      <c r="H74" s="73"/>
      <c r="I74" s="73"/>
      <c r="J74" s="73"/>
    </row>
  </sheetData>
  <pageMargins left="0.7" right="0.7" top="0.75" bottom="0.75" header="0.3" footer="0.3"/>
  <pageSetup paperSize="9" scale="5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37"/>
  <sheetViews>
    <sheetView showGridLines="0" zoomScaleNormal="100" workbookViewId="0">
      <pane xSplit="2" ySplit="3" topLeftCell="C12" activePane="bottomRight" state="frozen"/>
      <selection activeCell="L20" sqref="L20"/>
      <selection pane="topRight" activeCell="L20" sqref="L20"/>
      <selection pane="bottomLeft" activeCell="L20" sqref="L20"/>
      <selection pane="bottomRight" activeCell="L20" sqref="L20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style="38" customWidth="1"/>
    <col min="12" max="12" width="8.140625" customWidth="1"/>
  </cols>
  <sheetData>
    <row r="1" spans="2:12" x14ac:dyDescent="0.25">
      <c r="C1" s="36"/>
      <c r="D1" s="36"/>
      <c r="E1" s="36"/>
      <c r="F1" s="37"/>
      <c r="G1" s="37"/>
      <c r="H1" s="37"/>
      <c r="K1" s="37"/>
    </row>
    <row r="2" spans="2:12" x14ac:dyDescent="0.25">
      <c r="B2" s="17" t="s">
        <v>56</v>
      </c>
      <c r="C2" s="18"/>
      <c r="D2" s="18"/>
      <c r="E2" s="18"/>
      <c r="F2" s="18"/>
      <c r="G2" s="18"/>
      <c r="H2" s="18"/>
      <c r="I2" s="18"/>
      <c r="J2" s="18"/>
      <c r="K2" s="4" t="str">
        <f>'Özet Bilgi_Konsolide'!K2</f>
        <v>Değişim</v>
      </c>
      <c r="L2" s="19"/>
    </row>
    <row r="3" spans="2:12" ht="15.75" thickBot="1" x14ac:dyDescent="0.3">
      <c r="B3" s="20" t="s">
        <v>57</v>
      </c>
      <c r="C3" s="21">
        <v>2014</v>
      </c>
      <c r="D3" s="21">
        <v>2015</v>
      </c>
      <c r="E3" s="21">
        <v>2016</v>
      </c>
      <c r="F3" s="21">
        <v>2017</v>
      </c>
      <c r="G3" s="21">
        <v>2018</v>
      </c>
      <c r="H3" s="21">
        <v>2019</v>
      </c>
      <c r="I3" s="7">
        <v>2020</v>
      </c>
      <c r="J3" s="7">
        <v>2021</v>
      </c>
      <c r="K3" s="8" t="str">
        <f>'Özet Bilgi_Konsolide'!K3</f>
        <v>20-21</v>
      </c>
      <c r="L3" s="19"/>
    </row>
    <row r="4" spans="2:12" x14ac:dyDescent="0.25">
      <c r="B4" s="12" t="s">
        <v>58</v>
      </c>
      <c r="C4" s="41">
        <v>299.22800000000018</v>
      </c>
      <c r="D4" s="41">
        <v>311.61800000000056</v>
      </c>
      <c r="E4" s="41">
        <v>312.18900000000048</v>
      </c>
      <c r="F4" s="41">
        <v>334.85956230004615</v>
      </c>
      <c r="G4" s="41">
        <v>621</v>
      </c>
      <c r="H4" s="41">
        <v>657</v>
      </c>
      <c r="I4" s="41">
        <v>738</v>
      </c>
      <c r="J4" s="41">
        <v>974</v>
      </c>
      <c r="K4" s="41">
        <f>J4-I4</f>
        <v>236</v>
      </c>
      <c r="L4" s="2"/>
    </row>
    <row r="5" spans="2:12" x14ac:dyDescent="0.25">
      <c r="B5" s="12" t="s">
        <v>59</v>
      </c>
      <c r="C5" s="41">
        <v>22.606147221013639</v>
      </c>
      <c r="D5" s="41">
        <v>72.397000000000673</v>
      </c>
      <c r="E5" s="41">
        <v>144.58423525436825</v>
      </c>
      <c r="F5" s="41">
        <v>73.956999999999894</v>
      </c>
      <c r="G5" s="41">
        <v>46</v>
      </c>
      <c r="H5" s="41">
        <v>97</v>
      </c>
      <c r="I5" s="41">
        <v>482</v>
      </c>
      <c r="J5" s="41">
        <v>189</v>
      </c>
      <c r="K5" s="41">
        <f t="shared" ref="K5:K19" si="0">J5-I5</f>
        <v>-293</v>
      </c>
      <c r="L5" s="2"/>
    </row>
    <row r="6" spans="2:12" x14ac:dyDescent="0.25">
      <c r="B6" s="12" t="s">
        <v>60</v>
      </c>
      <c r="C6" s="46" t="s">
        <v>1</v>
      </c>
      <c r="D6" s="46" t="s">
        <v>1</v>
      </c>
      <c r="E6" s="46" t="s">
        <v>1</v>
      </c>
      <c r="F6" s="46" t="s">
        <v>1</v>
      </c>
      <c r="G6" s="41">
        <v>11</v>
      </c>
      <c r="H6" s="41">
        <v>19</v>
      </c>
      <c r="I6" s="41">
        <v>21</v>
      </c>
      <c r="J6" s="41">
        <v>105</v>
      </c>
      <c r="K6" s="46">
        <f t="shared" si="0"/>
        <v>84</v>
      </c>
      <c r="L6" s="22"/>
    </row>
    <row r="7" spans="2:12" x14ac:dyDescent="0.25">
      <c r="B7" s="12" t="s">
        <v>8</v>
      </c>
      <c r="C7" s="41">
        <v>-173.78114722101355</v>
      </c>
      <c r="D7" s="41">
        <v>-223.7378191757397</v>
      </c>
      <c r="E7" s="41">
        <v>-230.84508382045973</v>
      </c>
      <c r="F7" s="41">
        <v>-246.28291100266162</v>
      </c>
      <c r="G7" s="41">
        <v>-323</v>
      </c>
      <c r="H7" s="41">
        <v>-325</v>
      </c>
      <c r="I7" s="41">
        <v>-385</v>
      </c>
      <c r="J7" s="41">
        <v>-450</v>
      </c>
      <c r="K7" s="41">
        <f t="shared" si="0"/>
        <v>-65</v>
      </c>
      <c r="L7" s="23"/>
    </row>
    <row r="8" spans="2:12" x14ac:dyDescent="0.25">
      <c r="B8" s="12" t="s">
        <v>61</v>
      </c>
      <c r="C8" s="41">
        <f>SUM(C9:C11)</f>
        <v>11.761999999999986</v>
      </c>
      <c r="D8" s="41">
        <f t="shared" ref="D8:J8" si="1">SUM(D9:D11)</f>
        <v>111.092</v>
      </c>
      <c r="E8" s="41">
        <f t="shared" si="1"/>
        <v>70.445821000000009</v>
      </c>
      <c r="F8" s="41">
        <f t="shared" si="1"/>
        <v>88.808999999999997</v>
      </c>
      <c r="G8" s="41">
        <f t="shared" si="1"/>
        <v>58</v>
      </c>
      <c r="H8" s="41">
        <f t="shared" si="1"/>
        <v>120</v>
      </c>
      <c r="I8" s="41">
        <f t="shared" si="1"/>
        <v>42</v>
      </c>
      <c r="J8" s="41">
        <f t="shared" si="1"/>
        <v>152</v>
      </c>
      <c r="K8" s="41">
        <f t="shared" si="0"/>
        <v>110</v>
      </c>
      <c r="L8" s="2"/>
    </row>
    <row r="9" spans="2:12" x14ac:dyDescent="0.25">
      <c r="B9" s="16" t="s">
        <v>62</v>
      </c>
      <c r="C9" s="41">
        <v>-165.72300000000001</v>
      </c>
      <c r="D9" s="41">
        <v>-131.27500000000001</v>
      </c>
      <c r="E9" s="41">
        <v>-86.338178999999997</v>
      </c>
      <c r="F9" s="41">
        <v>-75.184078999999997</v>
      </c>
      <c r="G9" s="41">
        <v>-84</v>
      </c>
      <c r="H9" s="41">
        <v>-63</v>
      </c>
      <c r="I9" s="41">
        <v>-142</v>
      </c>
      <c r="J9" s="41">
        <v>-75</v>
      </c>
      <c r="K9" s="41">
        <f t="shared" si="0"/>
        <v>67</v>
      </c>
      <c r="L9" s="2"/>
    </row>
    <row r="10" spans="2:12" x14ac:dyDescent="0.25">
      <c r="B10" s="16" t="s">
        <v>63</v>
      </c>
      <c r="C10" s="41">
        <v>79.484999999999999</v>
      </c>
      <c r="D10" s="41">
        <v>86.367000000000004</v>
      </c>
      <c r="E10" s="41">
        <v>66.784000000000006</v>
      </c>
      <c r="F10" s="41">
        <v>70.993078999999994</v>
      </c>
      <c r="G10" s="41">
        <v>84</v>
      </c>
      <c r="H10" s="41">
        <v>144</v>
      </c>
      <c r="I10" s="41">
        <v>138</v>
      </c>
      <c r="J10" s="41">
        <v>166</v>
      </c>
      <c r="K10" s="41">
        <f t="shared" si="0"/>
        <v>28</v>
      </c>
      <c r="L10" s="2"/>
    </row>
    <row r="11" spans="2:12" x14ac:dyDescent="0.25">
      <c r="B11" s="16" t="s">
        <v>64</v>
      </c>
      <c r="C11" s="41">
        <v>98</v>
      </c>
      <c r="D11" s="41">
        <v>156</v>
      </c>
      <c r="E11" s="41">
        <v>90</v>
      </c>
      <c r="F11" s="41">
        <v>93</v>
      </c>
      <c r="G11" s="41">
        <v>58</v>
      </c>
      <c r="H11" s="41">
        <v>39</v>
      </c>
      <c r="I11" s="41">
        <v>46</v>
      </c>
      <c r="J11" s="41">
        <v>61</v>
      </c>
      <c r="K11" s="41">
        <f t="shared" si="0"/>
        <v>15</v>
      </c>
      <c r="L11" s="2"/>
    </row>
    <row r="12" spans="2:12" x14ac:dyDescent="0.25">
      <c r="B12" s="12" t="s">
        <v>55</v>
      </c>
      <c r="C12" s="41">
        <v>-14.565</v>
      </c>
      <c r="D12" s="41">
        <v>8.3518759999999972</v>
      </c>
      <c r="E12" s="41">
        <v>-6.4528210000000072</v>
      </c>
      <c r="F12" s="41">
        <v>-4.5625489498420002</v>
      </c>
      <c r="G12" s="41">
        <v>-23</v>
      </c>
      <c r="H12" s="41">
        <v>-9</v>
      </c>
      <c r="I12" s="41">
        <v>-19</v>
      </c>
      <c r="J12" s="41">
        <v>27</v>
      </c>
      <c r="K12" s="41">
        <f t="shared" si="0"/>
        <v>46</v>
      </c>
      <c r="L12" s="2"/>
    </row>
    <row r="13" spans="2:12" x14ac:dyDescent="0.25">
      <c r="B13" s="10" t="s">
        <v>24</v>
      </c>
      <c r="C13" s="40">
        <f>SUM(C4:C8,C12)</f>
        <v>145.25000000000028</v>
      </c>
      <c r="D13" s="40">
        <f t="shared" ref="D13:J13" si="2">SUM(D4:D8,D12)</f>
        <v>279.72105682426155</v>
      </c>
      <c r="E13" s="40">
        <f t="shared" si="2"/>
        <v>289.92115143390896</v>
      </c>
      <c r="F13" s="40">
        <f t="shared" si="2"/>
        <v>246.7801023475424</v>
      </c>
      <c r="G13" s="40">
        <f t="shared" si="2"/>
        <v>390</v>
      </c>
      <c r="H13" s="40">
        <f t="shared" si="2"/>
        <v>559</v>
      </c>
      <c r="I13" s="40">
        <f t="shared" si="2"/>
        <v>879</v>
      </c>
      <c r="J13" s="40">
        <f t="shared" si="2"/>
        <v>997</v>
      </c>
      <c r="K13" s="40">
        <f t="shared" si="0"/>
        <v>118</v>
      </c>
      <c r="L13" s="24"/>
    </row>
    <row r="14" spans="2:12" x14ac:dyDescent="0.25">
      <c r="B14" s="9" t="s">
        <v>65</v>
      </c>
      <c r="C14" s="39">
        <v>-94.125463529883277</v>
      </c>
      <c r="D14" s="39">
        <v>84.147117730128457</v>
      </c>
      <c r="E14" s="39">
        <v>-101.23108797954657</v>
      </c>
      <c r="F14" s="41">
        <v>14</v>
      </c>
      <c r="G14" s="41">
        <v>-454</v>
      </c>
      <c r="H14" s="41">
        <v>811</v>
      </c>
      <c r="I14" s="41">
        <v>-119</v>
      </c>
      <c r="J14" s="41">
        <v>-2029</v>
      </c>
      <c r="K14" s="41">
        <f t="shared" si="0"/>
        <v>-1910</v>
      </c>
      <c r="L14" s="24"/>
    </row>
    <row r="15" spans="2:12" x14ac:dyDescent="0.25">
      <c r="B15" s="9" t="s">
        <v>66</v>
      </c>
      <c r="C15" s="39">
        <v>50.718258292059382</v>
      </c>
      <c r="D15" s="39">
        <v>62.977060449999662</v>
      </c>
      <c r="E15" s="39">
        <v>75.537088250000323</v>
      </c>
      <c r="F15" s="41">
        <v>140.46049025315006</v>
      </c>
      <c r="G15" s="41">
        <v>246</v>
      </c>
      <c r="H15" s="41">
        <v>64</v>
      </c>
      <c r="I15" s="41">
        <v>-25</v>
      </c>
      <c r="J15" s="41">
        <v>-39</v>
      </c>
      <c r="K15" s="41">
        <f t="shared" si="0"/>
        <v>-14</v>
      </c>
      <c r="L15" s="24"/>
    </row>
    <row r="16" spans="2:12" x14ac:dyDescent="0.25">
      <c r="B16" s="9" t="s">
        <v>67</v>
      </c>
      <c r="C16" s="39">
        <v>-8.2237827219789352</v>
      </c>
      <c r="D16" s="39">
        <v>39.088979237840363</v>
      </c>
      <c r="E16" s="39">
        <v>93.439336224535054</v>
      </c>
      <c r="F16" s="41">
        <v>-72.272592600692462</v>
      </c>
      <c r="G16" s="41">
        <v>-317</v>
      </c>
      <c r="H16" s="41">
        <v>342</v>
      </c>
      <c r="I16" s="41">
        <v>46</v>
      </c>
      <c r="J16" s="41">
        <v>842</v>
      </c>
      <c r="K16" s="41">
        <f t="shared" si="0"/>
        <v>796</v>
      </c>
      <c r="L16" s="24"/>
    </row>
    <row r="17" spans="2:12" x14ac:dyDescent="0.25">
      <c r="B17" s="10" t="s">
        <v>37</v>
      </c>
      <c r="C17" s="40">
        <f t="shared" ref="C17:H17" si="3">SUM(C13:C16)</f>
        <v>93.619012040197461</v>
      </c>
      <c r="D17" s="40">
        <f t="shared" si="3"/>
        <v>465.93421424223004</v>
      </c>
      <c r="E17" s="40">
        <f t="shared" si="3"/>
        <v>357.66648792889777</v>
      </c>
      <c r="F17" s="40">
        <f t="shared" si="3"/>
        <v>328.96800000000002</v>
      </c>
      <c r="G17" s="40">
        <f t="shared" si="3"/>
        <v>-135</v>
      </c>
      <c r="H17" s="40">
        <f t="shared" si="3"/>
        <v>1776</v>
      </c>
      <c r="I17" s="40">
        <f t="shared" ref="I17:J17" si="4">SUM(I13:I16)</f>
        <v>781</v>
      </c>
      <c r="J17" s="40">
        <f t="shared" si="4"/>
        <v>-229</v>
      </c>
      <c r="K17" s="40">
        <f t="shared" si="0"/>
        <v>-1010</v>
      </c>
      <c r="L17" s="24"/>
    </row>
    <row r="18" spans="2:12" x14ac:dyDescent="0.25">
      <c r="B18" s="9" t="s">
        <v>38</v>
      </c>
      <c r="C18" s="39">
        <v>-45.805712960197368</v>
      </c>
      <c r="D18" s="39">
        <v>-45.947109931561464</v>
      </c>
      <c r="E18" s="39">
        <v>-35.093000000000004</v>
      </c>
      <c r="F18" s="41">
        <v>-29.882000000000001</v>
      </c>
      <c r="G18" s="41">
        <f>-33-5</f>
        <v>-38</v>
      </c>
      <c r="H18" s="41">
        <f>-47-4</f>
        <v>-51</v>
      </c>
      <c r="I18" s="41">
        <v>-39</v>
      </c>
      <c r="J18" s="41">
        <v>-84</v>
      </c>
      <c r="K18" s="41">
        <f t="shared" si="0"/>
        <v>-45</v>
      </c>
      <c r="L18" s="2"/>
    </row>
    <row r="19" spans="2:12" x14ac:dyDescent="0.25">
      <c r="B19" s="10" t="s">
        <v>39</v>
      </c>
      <c r="C19" s="40">
        <f t="shared" ref="C19:H19" si="5">SUM(C17:C18)</f>
        <v>47.813299080000093</v>
      </c>
      <c r="D19" s="40">
        <f t="shared" si="5"/>
        <v>419.9871043106686</v>
      </c>
      <c r="E19" s="40">
        <f t="shared" si="5"/>
        <v>322.57348792889775</v>
      </c>
      <c r="F19" s="40">
        <f t="shared" si="5"/>
        <v>299.08600000000001</v>
      </c>
      <c r="G19" s="40">
        <f t="shared" si="5"/>
        <v>-173</v>
      </c>
      <c r="H19" s="40">
        <f t="shared" si="5"/>
        <v>1725</v>
      </c>
      <c r="I19" s="40">
        <f>SUM(I17:I18)</f>
        <v>742</v>
      </c>
      <c r="J19" s="40">
        <f>SUM(J17:J18)</f>
        <v>-313</v>
      </c>
      <c r="K19" s="40">
        <f t="shared" si="0"/>
        <v>-1055</v>
      </c>
      <c r="L19" s="24"/>
    </row>
    <row r="20" spans="2:12" x14ac:dyDescent="0.25">
      <c r="B20" s="12"/>
      <c r="C20" s="43"/>
      <c r="D20" s="51"/>
      <c r="E20" s="51"/>
      <c r="F20" s="51"/>
      <c r="G20" s="51"/>
      <c r="H20" s="51"/>
      <c r="I20" s="51"/>
      <c r="J20" s="51"/>
      <c r="K20" s="51"/>
    </row>
    <row r="21" spans="2:12" x14ac:dyDescent="0.25">
      <c r="B21" s="17" t="s">
        <v>56</v>
      </c>
      <c r="C21" s="18"/>
      <c r="D21" s="18"/>
      <c r="E21" s="18"/>
      <c r="F21" s="18"/>
      <c r="G21" s="18"/>
      <c r="H21" s="18"/>
      <c r="I21" s="18"/>
      <c r="J21" s="18"/>
      <c r="K21" s="4" t="str">
        <f>K2</f>
        <v>Değişim</v>
      </c>
      <c r="L21" s="19"/>
    </row>
    <row r="22" spans="2:12" ht="15.75" thickBot="1" x14ac:dyDescent="0.3">
      <c r="B22" s="20" t="s">
        <v>68</v>
      </c>
      <c r="C22" s="21">
        <v>2014</v>
      </c>
      <c r="D22" s="21">
        <v>2015</v>
      </c>
      <c r="E22" s="21">
        <v>2016</v>
      </c>
      <c r="F22" s="21">
        <v>2017</v>
      </c>
      <c r="G22" s="21">
        <v>2018</v>
      </c>
      <c r="H22" s="21">
        <v>2019</v>
      </c>
      <c r="I22" s="7">
        <v>2020</v>
      </c>
      <c r="J22" s="7">
        <v>2021</v>
      </c>
      <c r="K22" s="8" t="str">
        <f>K3</f>
        <v>20-21</v>
      </c>
      <c r="L22" s="19"/>
    </row>
    <row r="23" spans="2:12" x14ac:dyDescent="0.25">
      <c r="B23" s="10" t="s">
        <v>69</v>
      </c>
      <c r="C23" s="44">
        <v>37.245713618483506</v>
      </c>
      <c r="D23" s="44">
        <v>39.558602184691004</v>
      </c>
      <c r="E23" s="44">
        <v>32.903756477842002</v>
      </c>
      <c r="F23" s="44">
        <v>35.228710832170989</v>
      </c>
      <c r="G23" s="44">
        <v>41.1</v>
      </c>
      <c r="H23" s="44">
        <v>36.132996654258996</v>
      </c>
      <c r="I23" s="44">
        <f t="shared" ref="I23:J23" si="6">SUM(I24,I25)</f>
        <v>34.025807318312005</v>
      </c>
      <c r="J23" s="44">
        <f t="shared" si="6"/>
        <v>35.812751122135055</v>
      </c>
      <c r="K23" s="44">
        <f t="shared" ref="K23:K35" si="7">J23-I23</f>
        <v>1.7869438038230498</v>
      </c>
      <c r="L23" s="15"/>
    </row>
    <row r="24" spans="2:12" x14ac:dyDescent="0.25">
      <c r="B24" s="16" t="s">
        <v>70</v>
      </c>
      <c r="C24" s="49">
        <v>28.962274929221586</v>
      </c>
      <c r="D24" s="49">
        <v>27.349812704372003</v>
      </c>
      <c r="E24" s="49">
        <v>20.874515424179002</v>
      </c>
      <c r="F24" s="49">
        <v>24.291999056274001</v>
      </c>
      <c r="G24" s="49">
        <v>37.1</v>
      </c>
      <c r="H24" s="49">
        <v>32.377175923458999</v>
      </c>
      <c r="I24" s="49">
        <v>25.880518444320998</v>
      </c>
      <c r="J24" s="49">
        <v>23.318894698452002</v>
      </c>
      <c r="K24" s="49">
        <f t="shared" si="7"/>
        <v>-2.5616237458689959</v>
      </c>
      <c r="L24" s="15"/>
    </row>
    <row r="25" spans="2:12" x14ac:dyDescent="0.25">
      <c r="B25" s="16" t="s">
        <v>71</v>
      </c>
      <c r="C25" s="49">
        <v>8.2834386892619207</v>
      </c>
      <c r="D25" s="49">
        <v>12.208789480319004</v>
      </c>
      <c r="E25" s="49">
        <v>12.029241053663002</v>
      </c>
      <c r="F25" s="49">
        <v>10.936711775896992</v>
      </c>
      <c r="G25" s="49">
        <v>4</v>
      </c>
      <c r="H25" s="49">
        <v>3.7558207307999991</v>
      </c>
      <c r="I25" s="49">
        <f>SUM(I26:I27)</f>
        <v>8.1452888739910048</v>
      </c>
      <c r="J25" s="49">
        <f>SUM(J26:J27)</f>
        <v>12.493856423683049</v>
      </c>
      <c r="K25" s="49">
        <f t="shared" si="7"/>
        <v>4.348567549692044</v>
      </c>
      <c r="L25" s="15"/>
    </row>
    <row r="26" spans="2:12" x14ac:dyDescent="0.25">
      <c r="B26" s="25" t="s">
        <v>72</v>
      </c>
      <c r="C26" s="49" t="s">
        <v>1</v>
      </c>
      <c r="D26" s="49">
        <v>8.9063157106120006</v>
      </c>
      <c r="E26" s="49">
        <v>7.1950076682160011</v>
      </c>
      <c r="F26" s="49">
        <v>3.3364558057319993</v>
      </c>
      <c r="G26" s="49">
        <v>2.9</v>
      </c>
      <c r="H26" s="49">
        <v>3.5907539999558415</v>
      </c>
      <c r="I26" s="49">
        <v>6.3704093762012066</v>
      </c>
      <c r="J26" s="49">
        <v>9.269036355767323</v>
      </c>
      <c r="K26" s="49">
        <f t="shared" si="7"/>
        <v>2.8986269795661164</v>
      </c>
      <c r="L26" s="15"/>
    </row>
    <row r="27" spans="2:12" x14ac:dyDescent="0.25">
      <c r="B27" s="25" t="s">
        <v>73</v>
      </c>
      <c r="C27" s="49" t="s">
        <v>1</v>
      </c>
      <c r="D27" s="49">
        <v>3.3024737697070026</v>
      </c>
      <c r="E27" s="49">
        <v>4.8342333854470008</v>
      </c>
      <c r="F27" s="49">
        <v>7.6002559701649934</v>
      </c>
      <c r="G27" s="49">
        <v>1.1000000000000001</v>
      </c>
      <c r="H27" s="49">
        <v>0.16506673084415777</v>
      </c>
      <c r="I27" s="49">
        <v>1.7748794977897988</v>
      </c>
      <c r="J27" s="49">
        <v>3.2248200679157262</v>
      </c>
      <c r="K27" s="49">
        <f t="shared" si="7"/>
        <v>1.4499405701259274</v>
      </c>
      <c r="L27" s="15"/>
    </row>
    <row r="28" spans="2:12" x14ac:dyDescent="0.25">
      <c r="B28" s="10" t="s">
        <v>74</v>
      </c>
      <c r="C28" s="79">
        <v>3.9133322742656317E-2</v>
      </c>
      <c r="D28" s="79">
        <v>4.9333873492460566E-2</v>
      </c>
      <c r="E28" s="79">
        <v>5.4737501573004659E-2</v>
      </c>
      <c r="F28" s="79">
        <v>3.9050053073616864E-2</v>
      </c>
      <c r="G28" s="79">
        <v>5.9027842361998019E-2</v>
      </c>
      <c r="H28" s="79">
        <v>6.0020658875154141E-2</v>
      </c>
      <c r="I28" s="79">
        <v>8.4533157533862424E-2</v>
      </c>
      <c r="J28" s="79">
        <v>5.77895474971293E-2</v>
      </c>
      <c r="K28" s="79">
        <f t="shared" si="7"/>
        <v>-2.6743610036733124E-2</v>
      </c>
      <c r="L28" s="15"/>
    </row>
    <row r="29" spans="2:12" x14ac:dyDescent="0.25">
      <c r="B29" s="16" t="s">
        <v>75</v>
      </c>
      <c r="C29" s="80">
        <v>4.9000000000000002E-2</v>
      </c>
      <c r="D29" s="80">
        <v>5.2999999999999999E-2</v>
      </c>
      <c r="E29" s="80">
        <v>6.828999471259696E-2</v>
      </c>
      <c r="F29" s="80">
        <v>6.4115195796117422E-2</v>
      </c>
      <c r="G29" s="80">
        <v>6.0376249903696826E-2</v>
      </c>
      <c r="H29" s="80">
        <v>5.772503441450276E-2</v>
      </c>
      <c r="I29" s="80">
        <v>6.9048880775099172E-2</v>
      </c>
      <c r="J29" s="80">
        <v>7.7797342225877017E-2</v>
      </c>
      <c r="K29" s="80">
        <f t="shared" si="7"/>
        <v>8.7484614507778447E-3</v>
      </c>
      <c r="L29" s="15"/>
    </row>
    <row r="30" spans="2:12" x14ac:dyDescent="0.25">
      <c r="B30" s="16" t="s">
        <v>76</v>
      </c>
      <c r="C30" s="80">
        <v>1.5956052107020148E-2</v>
      </c>
      <c r="D30" s="80">
        <v>3.4782791462702335E-2</v>
      </c>
      <c r="E30" s="80">
        <v>6.1844693546392118E-2</v>
      </c>
      <c r="F30" s="80">
        <v>3.4665760081680916E-2</v>
      </c>
      <c r="G30" s="80">
        <v>3.9523182832020894E-2</v>
      </c>
      <c r="H30" s="80">
        <v>6.5470543587143937E-2</v>
      </c>
      <c r="I30" s="80">
        <v>0.12871665987550968</v>
      </c>
      <c r="J30" s="80">
        <v>2.2358776611433869E-2</v>
      </c>
      <c r="K30" s="80">
        <f t="shared" si="7"/>
        <v>-0.1063578832640758</v>
      </c>
      <c r="L30" s="15"/>
    </row>
    <row r="31" spans="2:12" x14ac:dyDescent="0.25">
      <c r="B31" s="25" t="s">
        <v>72</v>
      </c>
      <c r="C31" s="49" t="s">
        <v>1</v>
      </c>
      <c r="D31" s="80">
        <v>-2.6981660315782374E-2</v>
      </c>
      <c r="E31" s="80">
        <v>-7.0000000000000001E-3</v>
      </c>
      <c r="F31" s="80">
        <v>1.5093774718429062E-2</v>
      </c>
      <c r="G31" s="80">
        <v>3.1112406761257396E-2</v>
      </c>
      <c r="H31" s="80">
        <v>5.5955058949575705E-2</v>
      </c>
      <c r="I31" s="80">
        <v>9.6848909910970699E-2</v>
      </c>
      <c r="J31" s="80">
        <v>3.5827192967736311E-3</v>
      </c>
      <c r="K31" s="80">
        <f t="shared" si="7"/>
        <v>-9.3266190614197067E-2</v>
      </c>
      <c r="L31" s="15"/>
    </row>
    <row r="32" spans="2:12" x14ac:dyDescent="0.25">
      <c r="B32" s="25" t="s">
        <v>73</v>
      </c>
      <c r="C32" s="49" t="s">
        <v>1</v>
      </c>
      <c r="D32" s="80">
        <v>0.17530217323365427</v>
      </c>
      <c r="E32" s="80">
        <v>0.15355213882183802</v>
      </c>
      <c r="F32" s="80">
        <v>4.0959191354374008E-2</v>
      </c>
      <c r="G32" s="80">
        <v>6.5729377574179806E-2</v>
      </c>
      <c r="H32" s="49" t="s">
        <v>1</v>
      </c>
      <c r="I32" s="80">
        <v>0.22364562460322399</v>
      </c>
      <c r="J32" s="80">
        <v>7.8918090897997353E-2</v>
      </c>
      <c r="K32" s="80">
        <f t="shared" si="7"/>
        <v>-0.14472753370522662</v>
      </c>
      <c r="L32" s="15"/>
    </row>
    <row r="33" spans="2:12" x14ac:dyDescent="0.25">
      <c r="B33" s="26" t="s">
        <v>55</v>
      </c>
      <c r="C33" s="52"/>
      <c r="D33" s="52"/>
      <c r="E33" s="52"/>
      <c r="F33" s="52"/>
      <c r="G33" s="52"/>
      <c r="H33" s="52"/>
      <c r="I33" s="52"/>
      <c r="J33" s="52"/>
      <c r="K33" s="52"/>
      <c r="L33" s="15"/>
    </row>
    <row r="34" spans="2:12" x14ac:dyDescent="0.25">
      <c r="B34" s="27" t="s">
        <v>77</v>
      </c>
      <c r="C34" s="49">
        <v>8.8264359999999993</v>
      </c>
      <c r="D34" s="49">
        <v>8.9264510000000001</v>
      </c>
      <c r="E34" s="49">
        <v>8.9866869999999999</v>
      </c>
      <c r="F34" s="49">
        <v>9.1999999999999993</v>
      </c>
      <c r="G34" s="49">
        <v>9.554451000000002</v>
      </c>
      <c r="H34" s="49">
        <v>9.9399669999999993</v>
      </c>
      <c r="I34" s="49">
        <v>10.1</v>
      </c>
      <c r="J34" s="49">
        <v>10.331613000000001</v>
      </c>
      <c r="K34" s="49">
        <f t="shared" si="7"/>
        <v>0.23161300000000118</v>
      </c>
      <c r="L34" s="15"/>
    </row>
    <row r="35" spans="2:12" x14ac:dyDescent="0.25">
      <c r="B35" s="12" t="s">
        <v>78</v>
      </c>
      <c r="C35" s="80">
        <v>8.9999999999999993E-3</v>
      </c>
      <c r="D35" s="80">
        <v>0.03</v>
      </c>
      <c r="E35" s="80">
        <v>2.9000000000000001E-2</v>
      </c>
      <c r="F35" s="80">
        <v>1.2E-2</v>
      </c>
      <c r="G35" s="80">
        <v>6.0205476142579789E-3</v>
      </c>
      <c r="H35" s="80">
        <v>3.6101046262642012E-4</v>
      </c>
      <c r="I35" s="80">
        <v>6.7619679399469291E-5</v>
      </c>
      <c r="J35" s="80">
        <v>1.6990459527584027E-3</v>
      </c>
      <c r="K35" s="80">
        <f t="shared" si="7"/>
        <v>1.6314262733589334E-3</v>
      </c>
      <c r="L35" s="15"/>
    </row>
    <row r="37" spans="2:12" x14ac:dyDescent="0.25">
      <c r="D37" s="36"/>
      <c r="E37" s="45"/>
    </row>
  </sheetData>
  <pageMargins left="0.7" right="0.7" top="0.75" bottom="0.75" header="0.3" footer="0.3"/>
  <pageSetup paperSize="9" scale="55" orientation="portrait" r:id="rId1"/>
  <headerFooter>
    <oddFooter>&amp;R&amp;"verdana,Regular"Genele Açık</oddFooter>
  </headerFooter>
  <ignoredErrors>
    <ignoredError sqref="C8:K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67"/>
  <sheetViews>
    <sheetView showGridLines="0" zoomScaleNormal="100" workbookViewId="0">
      <pane xSplit="2" ySplit="3" topLeftCell="C4" activePane="bottomRight" state="frozen"/>
      <selection activeCell="R12" sqref="R12"/>
      <selection pane="topRight" activeCell="R12" sqref="R12"/>
      <selection pane="bottomLeft" activeCell="R12" sqref="R12"/>
      <selection pane="bottomRight" activeCell="L20" sqref="L20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style="38" customWidth="1"/>
    <col min="12" max="12" width="8.140625" style="28" customWidth="1"/>
  </cols>
  <sheetData>
    <row r="1" spans="2:12" x14ac:dyDescent="0.25">
      <c r="C1" s="36"/>
      <c r="D1" s="36"/>
      <c r="E1" s="36"/>
      <c r="F1" s="37"/>
      <c r="G1" s="37"/>
      <c r="H1" s="37"/>
      <c r="I1" s="37"/>
      <c r="J1" s="37"/>
      <c r="K1" s="37"/>
    </row>
    <row r="2" spans="2:12" x14ac:dyDescent="0.25">
      <c r="B2" s="17" t="s">
        <v>79</v>
      </c>
      <c r="C2" s="18"/>
      <c r="D2" s="18"/>
      <c r="E2" s="18"/>
      <c r="F2" s="18"/>
      <c r="G2" s="18"/>
      <c r="H2" s="18"/>
      <c r="I2" s="4"/>
      <c r="J2" s="4"/>
      <c r="K2" s="18" t="s">
        <v>2</v>
      </c>
      <c r="L2" s="19"/>
    </row>
    <row r="3" spans="2:12" ht="15.75" thickBot="1" x14ac:dyDescent="0.3">
      <c r="B3" s="20" t="s">
        <v>57</v>
      </c>
      <c r="C3" s="21">
        <v>2014</v>
      </c>
      <c r="D3" s="21">
        <v>2015</v>
      </c>
      <c r="E3" s="21">
        <v>2016</v>
      </c>
      <c r="F3" s="21">
        <v>2017</v>
      </c>
      <c r="G3" s="21">
        <v>2018</v>
      </c>
      <c r="H3" s="21">
        <v>2019</v>
      </c>
      <c r="I3" s="7">
        <v>2020</v>
      </c>
      <c r="J3" s="7">
        <v>2021</v>
      </c>
      <c r="K3" s="8" t="s">
        <v>0</v>
      </c>
      <c r="L3" s="19"/>
    </row>
    <row r="4" spans="2:12" x14ac:dyDescent="0.25">
      <c r="B4" s="9" t="s">
        <v>80</v>
      </c>
      <c r="C4" s="41">
        <v>205.39000000000001</v>
      </c>
      <c r="D4" s="41">
        <v>304.83100000000002</v>
      </c>
      <c r="E4" s="41">
        <v>609.62800000000004</v>
      </c>
      <c r="F4" s="41">
        <v>1014</v>
      </c>
      <c r="G4" s="41">
        <v>1717</v>
      </c>
      <c r="H4" s="41">
        <v>1959</v>
      </c>
      <c r="I4" s="41">
        <v>2070</v>
      </c>
      <c r="J4" s="41">
        <v>2951</v>
      </c>
      <c r="K4" s="41">
        <f>J4-I4</f>
        <v>881</v>
      </c>
      <c r="L4" s="29"/>
    </row>
    <row r="5" spans="2:12" x14ac:dyDescent="0.25">
      <c r="B5" s="53" t="s">
        <v>18</v>
      </c>
      <c r="C5" s="41">
        <v>210.18100000000001</v>
      </c>
      <c r="D5" s="41">
        <v>200.333</v>
      </c>
      <c r="E5" s="41">
        <v>443.23500000000001</v>
      </c>
      <c r="F5" s="41">
        <v>592</v>
      </c>
      <c r="G5" s="41">
        <v>798</v>
      </c>
      <c r="H5" s="41">
        <v>1058</v>
      </c>
      <c r="I5" s="41">
        <v>1342</v>
      </c>
      <c r="J5" s="41">
        <v>2101</v>
      </c>
      <c r="K5" s="41">
        <f t="shared" ref="K5:K24" si="0">J5-I5</f>
        <v>759</v>
      </c>
      <c r="L5" s="30"/>
    </row>
    <row r="6" spans="2:12" x14ac:dyDescent="0.25">
      <c r="B6" s="9" t="s">
        <v>81</v>
      </c>
      <c r="C6" s="41">
        <v>66.836883419186591</v>
      </c>
      <c r="D6" s="41">
        <v>136.90278828440944</v>
      </c>
      <c r="E6" s="41">
        <v>448.97269115704557</v>
      </c>
      <c r="F6" s="41">
        <v>605</v>
      </c>
      <c r="G6" s="41">
        <v>816</v>
      </c>
      <c r="H6" s="41">
        <v>902</v>
      </c>
      <c r="I6" s="41">
        <f t="shared" ref="I6:J6" si="1">SUM(I7:I11)</f>
        <v>941</v>
      </c>
      <c r="J6" s="41">
        <f t="shared" si="1"/>
        <v>1045</v>
      </c>
      <c r="K6" s="41">
        <f t="shared" si="0"/>
        <v>104</v>
      </c>
      <c r="L6" s="30"/>
    </row>
    <row r="7" spans="2:12" x14ac:dyDescent="0.25">
      <c r="B7" s="13" t="s">
        <v>82</v>
      </c>
      <c r="C7" s="41">
        <v>41.669966764836175</v>
      </c>
      <c r="D7" s="41">
        <v>23.435786273687899</v>
      </c>
      <c r="E7" s="41">
        <v>165</v>
      </c>
      <c r="F7" s="41">
        <v>142</v>
      </c>
      <c r="G7" s="41">
        <v>105</v>
      </c>
      <c r="H7" s="41">
        <v>69</v>
      </c>
      <c r="I7" s="41">
        <v>121</v>
      </c>
      <c r="J7" s="41">
        <v>295</v>
      </c>
      <c r="K7" s="41">
        <f t="shared" si="0"/>
        <v>174</v>
      </c>
      <c r="L7" s="31"/>
    </row>
    <row r="8" spans="2:12" x14ac:dyDescent="0.25">
      <c r="B8" s="13" t="s">
        <v>83</v>
      </c>
      <c r="C8" s="41">
        <v>78.227916654350452</v>
      </c>
      <c r="D8" s="41">
        <v>70.018002010721489</v>
      </c>
      <c r="E8" s="41">
        <v>146.45319474679684</v>
      </c>
      <c r="F8" s="41">
        <v>51</v>
      </c>
      <c r="G8" s="41">
        <v>85</v>
      </c>
      <c r="H8" s="41">
        <v>92</v>
      </c>
      <c r="I8" s="41">
        <v>82</v>
      </c>
      <c r="J8" s="41">
        <v>102</v>
      </c>
      <c r="K8" s="41">
        <f t="shared" si="0"/>
        <v>20</v>
      </c>
      <c r="L8" s="30"/>
    </row>
    <row r="9" spans="2:12" x14ac:dyDescent="0.25">
      <c r="B9" s="13" t="s">
        <v>84</v>
      </c>
      <c r="C9" s="41">
        <v>-60.061000000000035</v>
      </c>
      <c r="D9" s="41">
        <v>26.449000000000069</v>
      </c>
      <c r="E9" s="41">
        <v>83.756321633929019</v>
      </c>
      <c r="F9" s="41">
        <v>135</v>
      </c>
      <c r="G9" s="41">
        <v>97</v>
      </c>
      <c r="H9" s="41">
        <v>115</v>
      </c>
      <c r="I9" s="41">
        <v>97</v>
      </c>
      <c r="J9" s="41">
        <v>77</v>
      </c>
      <c r="K9" s="41">
        <f t="shared" si="0"/>
        <v>-20</v>
      </c>
      <c r="L9" s="30"/>
    </row>
    <row r="10" spans="2:12" x14ac:dyDescent="0.25">
      <c r="B10" s="13" t="s">
        <v>85</v>
      </c>
      <c r="C10" s="41">
        <v>7</v>
      </c>
      <c r="D10" s="41">
        <v>17</v>
      </c>
      <c r="E10" s="41">
        <v>53.763174776319715</v>
      </c>
      <c r="F10" s="41">
        <v>277</v>
      </c>
      <c r="G10" s="41">
        <v>413</v>
      </c>
      <c r="H10" s="41">
        <v>466</v>
      </c>
      <c r="I10" s="41">
        <v>446</v>
      </c>
      <c r="J10" s="41">
        <v>422</v>
      </c>
      <c r="K10" s="41">
        <f t="shared" si="0"/>
        <v>-24</v>
      </c>
      <c r="L10" s="30"/>
    </row>
    <row r="11" spans="2:12" x14ac:dyDescent="0.25">
      <c r="B11" s="13" t="s">
        <v>86</v>
      </c>
      <c r="C11" s="46" t="s">
        <v>1</v>
      </c>
      <c r="D11" s="46" t="s">
        <v>1</v>
      </c>
      <c r="E11" s="46" t="s">
        <v>1</v>
      </c>
      <c r="F11" s="46" t="s">
        <v>1</v>
      </c>
      <c r="G11" s="41">
        <v>116</v>
      </c>
      <c r="H11" s="41">
        <v>160</v>
      </c>
      <c r="I11" s="41">
        <v>195</v>
      </c>
      <c r="J11" s="41">
        <v>149</v>
      </c>
      <c r="K11" s="46">
        <f t="shared" si="0"/>
        <v>-46</v>
      </c>
      <c r="L11" s="30"/>
    </row>
    <row r="12" spans="2:12" x14ac:dyDescent="0.25">
      <c r="B12" s="76" t="s">
        <v>87</v>
      </c>
      <c r="C12" s="41">
        <v>32.309772053554298</v>
      </c>
      <c r="D12" s="41">
        <v>38.876549469487827</v>
      </c>
      <c r="E12" s="41">
        <v>44</v>
      </c>
      <c r="F12" s="41">
        <v>86</v>
      </c>
      <c r="G12" s="41">
        <v>133</v>
      </c>
      <c r="H12" s="41">
        <v>174</v>
      </c>
      <c r="I12" s="41">
        <v>217</v>
      </c>
      <c r="J12" s="41">
        <v>283</v>
      </c>
      <c r="K12" s="41">
        <f t="shared" si="0"/>
        <v>66</v>
      </c>
      <c r="L12" s="30"/>
    </row>
    <row r="13" spans="2:12" x14ac:dyDescent="0.25">
      <c r="B13" s="9" t="s">
        <v>55</v>
      </c>
      <c r="C13" s="41">
        <v>120.604</v>
      </c>
      <c r="D13" s="41">
        <v>126.396</v>
      </c>
      <c r="E13" s="41">
        <v>103.99730884295445</v>
      </c>
      <c r="F13" s="41">
        <v>47</v>
      </c>
      <c r="G13" s="41">
        <v>26</v>
      </c>
      <c r="H13" s="41">
        <v>-20</v>
      </c>
      <c r="I13" s="41">
        <v>193</v>
      </c>
      <c r="J13" s="41">
        <v>171</v>
      </c>
      <c r="K13" s="41">
        <f t="shared" si="0"/>
        <v>-22</v>
      </c>
      <c r="L13" s="30"/>
    </row>
    <row r="14" spans="2:12" x14ac:dyDescent="0.25">
      <c r="B14" s="10" t="s">
        <v>24</v>
      </c>
      <c r="C14" s="40">
        <v>635.32165547274099</v>
      </c>
      <c r="D14" s="40">
        <v>807.33933775389721</v>
      </c>
      <c r="E14" s="40">
        <v>1649.8330000000001</v>
      </c>
      <c r="F14" s="40">
        <v>2344</v>
      </c>
      <c r="G14" s="40">
        <v>3490</v>
      </c>
      <c r="H14" s="40">
        <v>4073</v>
      </c>
      <c r="I14" s="40">
        <f>SUM(I4:I6,I12:I13)</f>
        <v>4763</v>
      </c>
      <c r="J14" s="40">
        <f>SUM(J4:J6,J12:J13)</f>
        <v>6551</v>
      </c>
      <c r="K14" s="40">
        <f t="shared" si="0"/>
        <v>1788</v>
      </c>
      <c r="L14" s="32"/>
    </row>
    <row r="15" spans="2:12" x14ac:dyDescent="0.25">
      <c r="B15" s="9" t="s">
        <v>88</v>
      </c>
      <c r="C15" s="39">
        <v>-71</v>
      </c>
      <c r="D15" s="39">
        <v>-125</v>
      </c>
      <c r="E15" s="39">
        <v>-265</v>
      </c>
      <c r="F15" s="41">
        <v>-577</v>
      </c>
      <c r="G15" s="41">
        <v>-1082</v>
      </c>
      <c r="H15" s="41">
        <v>-1178</v>
      </c>
      <c r="I15" s="41">
        <v>-1157</v>
      </c>
      <c r="J15" s="41">
        <v>-1050</v>
      </c>
      <c r="K15" s="41">
        <f t="shared" si="0"/>
        <v>107</v>
      </c>
      <c r="L15" s="30"/>
    </row>
    <row r="16" spans="2:12" x14ac:dyDescent="0.25">
      <c r="B16" s="9" t="s">
        <v>82</v>
      </c>
      <c r="C16" s="39">
        <v>-41.669966764836175</v>
      </c>
      <c r="D16" s="39">
        <v>-23.435786273687899</v>
      </c>
      <c r="E16" s="39">
        <v>-165</v>
      </c>
      <c r="F16" s="39">
        <v>-142</v>
      </c>
      <c r="G16" s="39">
        <v>-105</v>
      </c>
      <c r="H16" s="39">
        <v>-69</v>
      </c>
      <c r="I16" s="41">
        <v>-121</v>
      </c>
      <c r="J16" s="41">
        <v>-295</v>
      </c>
      <c r="K16" s="41">
        <f t="shared" si="0"/>
        <v>-174</v>
      </c>
      <c r="L16" s="30"/>
    </row>
    <row r="17" spans="2:12" x14ac:dyDescent="0.25">
      <c r="B17" s="9" t="s">
        <v>89</v>
      </c>
      <c r="C17" s="39">
        <v>-475.6280332351638</v>
      </c>
      <c r="D17" s="39">
        <v>-34.714305234190533</v>
      </c>
      <c r="E17" s="39">
        <v>412.99962729786353</v>
      </c>
      <c r="F17" s="41">
        <v>20.574684588912532</v>
      </c>
      <c r="G17" s="41">
        <v>71</v>
      </c>
      <c r="H17" s="41">
        <v>-449</v>
      </c>
      <c r="I17" s="41">
        <v>78</v>
      </c>
      <c r="J17" s="41">
        <v>1381</v>
      </c>
      <c r="K17" s="39">
        <f t="shared" si="0"/>
        <v>1303</v>
      </c>
      <c r="L17" s="30"/>
    </row>
    <row r="18" spans="2:12" x14ac:dyDescent="0.25">
      <c r="B18" s="10" t="s">
        <v>37</v>
      </c>
      <c r="C18" s="40">
        <v>47.023655472740984</v>
      </c>
      <c r="D18" s="40">
        <v>624.1892462460188</v>
      </c>
      <c r="E18" s="40">
        <v>1632.8326272978638</v>
      </c>
      <c r="F18" s="40">
        <v>1645.5746845889125</v>
      </c>
      <c r="G18" s="40">
        <v>2374</v>
      </c>
      <c r="H18" s="40">
        <v>2377</v>
      </c>
      <c r="I18" s="40">
        <f>SUM(I14:I17)</f>
        <v>3563</v>
      </c>
      <c r="J18" s="40">
        <f>SUM(J14:J17)</f>
        <v>6587</v>
      </c>
      <c r="K18" s="40">
        <f t="shared" si="0"/>
        <v>3024</v>
      </c>
      <c r="L18" s="33"/>
    </row>
    <row r="19" spans="2:12" x14ac:dyDescent="0.25">
      <c r="B19" s="9" t="s">
        <v>90</v>
      </c>
      <c r="C19" s="39">
        <v>-619</v>
      </c>
      <c r="D19" s="39">
        <v>-1269</v>
      </c>
      <c r="E19" s="39">
        <v>-1599</v>
      </c>
      <c r="F19" s="39">
        <v>-1573</v>
      </c>
      <c r="G19" s="41">
        <v>-1605</v>
      </c>
      <c r="H19" s="41">
        <v>-1418</v>
      </c>
      <c r="I19" s="41">
        <v>-1790</v>
      </c>
      <c r="J19" s="41">
        <v>-2800</v>
      </c>
      <c r="K19" s="39">
        <f t="shared" si="0"/>
        <v>-1010</v>
      </c>
      <c r="L19" s="34"/>
    </row>
    <row r="20" spans="2:12" x14ac:dyDescent="0.25">
      <c r="B20" s="9" t="s">
        <v>82</v>
      </c>
      <c r="C20" s="39">
        <v>41.669966764836175</v>
      </c>
      <c r="D20" s="39">
        <v>23.435786273687899</v>
      </c>
      <c r="E20" s="39">
        <v>165</v>
      </c>
      <c r="F20" s="39">
        <v>142</v>
      </c>
      <c r="G20" s="39">
        <v>105</v>
      </c>
      <c r="H20" s="39">
        <v>69</v>
      </c>
      <c r="I20" s="41">
        <v>121</v>
      </c>
      <c r="J20" s="41">
        <v>295</v>
      </c>
      <c r="K20" s="39">
        <f t="shared" si="0"/>
        <v>174</v>
      </c>
      <c r="L20" s="30"/>
    </row>
    <row r="21" spans="2:12" x14ac:dyDescent="0.25">
      <c r="B21" s="9" t="s">
        <v>91</v>
      </c>
      <c r="C21" s="39">
        <v>-103.91940598232948</v>
      </c>
      <c r="D21" s="39">
        <v>-186.83463205894682</v>
      </c>
      <c r="E21" s="39">
        <v>-186.42000000000002</v>
      </c>
      <c r="F21" s="39">
        <v>-307.66720910269106</v>
      </c>
      <c r="G21" s="41">
        <v>-308</v>
      </c>
      <c r="H21" s="41">
        <v>-255</v>
      </c>
      <c r="I21" s="41">
        <v>-346</v>
      </c>
      <c r="J21" s="41">
        <v>-451</v>
      </c>
      <c r="K21" s="39">
        <f t="shared" si="0"/>
        <v>-105</v>
      </c>
      <c r="L21" s="30"/>
    </row>
    <row r="22" spans="2:12" x14ac:dyDescent="0.25">
      <c r="B22" s="9" t="s">
        <v>92</v>
      </c>
      <c r="C22" s="39">
        <v>202.24943921749332</v>
      </c>
      <c r="D22" s="39">
        <v>384.39884578525891</v>
      </c>
      <c r="E22" s="39">
        <v>108.42000000000002</v>
      </c>
      <c r="F22" s="39">
        <v>34.151704117641486</v>
      </c>
      <c r="G22" s="41">
        <v>259</v>
      </c>
      <c r="H22" s="41">
        <v>49</v>
      </c>
      <c r="I22" s="41">
        <v>-96</v>
      </c>
      <c r="J22" s="41">
        <v>-452</v>
      </c>
      <c r="K22" s="39">
        <f t="shared" si="0"/>
        <v>-356</v>
      </c>
      <c r="L22" s="30"/>
    </row>
    <row r="23" spans="2:12" x14ac:dyDescent="0.25">
      <c r="B23" s="10" t="s">
        <v>93</v>
      </c>
      <c r="C23" s="40">
        <v>-479</v>
      </c>
      <c r="D23" s="40">
        <v>-1048</v>
      </c>
      <c r="E23" s="40">
        <v>-1512</v>
      </c>
      <c r="F23" s="40">
        <v>-1704.5155049850496</v>
      </c>
      <c r="G23" s="40">
        <v>-1549</v>
      </c>
      <c r="H23" s="40">
        <v>-1555</v>
      </c>
      <c r="I23" s="40">
        <f t="shared" ref="I23:J23" si="2">SUM(I19:I22)</f>
        <v>-2111</v>
      </c>
      <c r="J23" s="40">
        <f t="shared" si="2"/>
        <v>-3408</v>
      </c>
      <c r="K23" s="40">
        <f t="shared" si="0"/>
        <v>-1297</v>
      </c>
      <c r="L23" s="33"/>
    </row>
    <row r="24" spans="2:12" x14ac:dyDescent="0.25">
      <c r="B24" s="10" t="s">
        <v>39</v>
      </c>
      <c r="C24" s="40">
        <v>-431.97634452725902</v>
      </c>
      <c r="D24" s="40">
        <v>-423.3107537539812</v>
      </c>
      <c r="E24" s="40">
        <v>120.83262729786384</v>
      </c>
      <c r="F24" s="40">
        <v>-58.940820396137042</v>
      </c>
      <c r="G24" s="40">
        <v>825</v>
      </c>
      <c r="H24" s="40">
        <v>822</v>
      </c>
      <c r="I24" s="40">
        <f>I23+I18</f>
        <v>1452</v>
      </c>
      <c r="J24" s="40">
        <f>J23+J18</f>
        <v>3179</v>
      </c>
      <c r="K24" s="40">
        <f t="shared" si="0"/>
        <v>1727</v>
      </c>
      <c r="L24" s="33"/>
    </row>
    <row r="25" spans="2:12" x14ac:dyDescent="0.25">
      <c r="B25" s="3"/>
      <c r="C25" s="42"/>
      <c r="D25" s="42"/>
      <c r="E25" s="42"/>
      <c r="F25" s="42"/>
      <c r="G25" s="42"/>
      <c r="H25" s="42"/>
      <c r="I25" s="42"/>
      <c r="J25" s="42"/>
      <c r="K25" s="42"/>
    </row>
    <row r="26" spans="2:12" x14ac:dyDescent="0.25">
      <c r="B26" s="17" t="s">
        <v>94</v>
      </c>
      <c r="C26" s="18"/>
      <c r="D26" s="18"/>
      <c r="E26" s="18"/>
      <c r="F26" s="18"/>
      <c r="G26" s="18"/>
      <c r="H26" s="18"/>
      <c r="I26" s="4"/>
      <c r="J26" s="4"/>
      <c r="K26" s="18" t="s">
        <v>2</v>
      </c>
      <c r="L26" s="19"/>
    </row>
    <row r="27" spans="2:12" ht="15.75" thickBot="1" x14ac:dyDescent="0.3">
      <c r="B27" s="20" t="s">
        <v>68</v>
      </c>
      <c r="C27" s="21">
        <v>2014</v>
      </c>
      <c r="D27" s="21">
        <v>2015</v>
      </c>
      <c r="E27" s="21">
        <v>2016</v>
      </c>
      <c r="F27" s="21">
        <v>2017</v>
      </c>
      <c r="G27" s="21">
        <v>2018</v>
      </c>
      <c r="H27" s="21">
        <v>2019</v>
      </c>
      <c r="I27" s="7">
        <v>2020</v>
      </c>
      <c r="J27" s="7">
        <v>2021</v>
      </c>
      <c r="K27" s="8" t="s">
        <v>0</v>
      </c>
      <c r="L27" s="19"/>
    </row>
    <row r="28" spans="2:12" x14ac:dyDescent="0.25">
      <c r="B28" s="9" t="s">
        <v>95</v>
      </c>
      <c r="C28" s="41">
        <v>966.44059948407414</v>
      </c>
      <c r="D28" s="41">
        <f t="shared" ref="D28:J28" si="3">C33</f>
        <v>1435.1508636508995</v>
      </c>
      <c r="E28" s="41">
        <f t="shared" si="3"/>
        <v>2661.559619819981</v>
      </c>
      <c r="F28" s="41">
        <f t="shared" si="3"/>
        <v>3914.3147345384236</v>
      </c>
      <c r="G28" s="41">
        <f t="shared" si="3"/>
        <v>5322.0147345384239</v>
      </c>
      <c r="H28" s="41">
        <f t="shared" si="3"/>
        <v>6948.0147345384239</v>
      </c>
      <c r="I28" s="41">
        <f t="shared" si="3"/>
        <v>8400.2602391005548</v>
      </c>
      <c r="J28" s="41">
        <f t="shared" si="3"/>
        <v>9354.2602391005548</v>
      </c>
      <c r="K28" s="41">
        <f t="shared" ref="K28:K60" si="4">J28-I28</f>
        <v>954</v>
      </c>
    </row>
    <row r="29" spans="2:12" x14ac:dyDescent="0.25">
      <c r="B29" s="13" t="s">
        <v>96</v>
      </c>
      <c r="C29" s="41">
        <v>619</v>
      </c>
      <c r="D29" s="41">
        <v>1269</v>
      </c>
      <c r="E29" s="41">
        <v>1599</v>
      </c>
      <c r="F29" s="41">
        <v>1573</v>
      </c>
      <c r="G29" s="41">
        <v>1605</v>
      </c>
      <c r="H29" s="41">
        <v>1418</v>
      </c>
      <c r="I29" s="41">
        <f>-I19</f>
        <v>1790</v>
      </c>
      <c r="J29" s="41">
        <v>2800</v>
      </c>
      <c r="K29" s="41">
        <f t="shared" si="4"/>
        <v>1010</v>
      </c>
    </row>
    <row r="30" spans="2:12" x14ac:dyDescent="0.25">
      <c r="B30" s="13" t="s">
        <v>18</v>
      </c>
      <c r="C30" s="41">
        <v>-210.18100000000001</v>
      </c>
      <c r="D30" s="41">
        <v>-200.333</v>
      </c>
      <c r="E30" s="41">
        <v>-443.23500000000001</v>
      </c>
      <c r="F30" s="41">
        <v>-592</v>
      </c>
      <c r="G30" s="41">
        <v>-798</v>
      </c>
      <c r="H30" s="41">
        <v>-1058</v>
      </c>
      <c r="I30" s="41">
        <f>-I5</f>
        <v>-1342</v>
      </c>
      <c r="J30" s="41">
        <v>-2556</v>
      </c>
      <c r="K30" s="41">
        <f t="shared" si="4"/>
        <v>-1214</v>
      </c>
    </row>
    <row r="31" spans="2:12" x14ac:dyDescent="0.25">
      <c r="B31" s="13" t="s">
        <v>97</v>
      </c>
      <c r="C31" s="46" t="s">
        <v>1</v>
      </c>
      <c r="D31" s="46" t="s">
        <v>1</v>
      </c>
      <c r="E31" s="46" t="s">
        <v>1</v>
      </c>
      <c r="F31" s="46" t="s">
        <v>1</v>
      </c>
      <c r="G31" s="46" t="s">
        <v>1</v>
      </c>
      <c r="H31" s="46" t="s">
        <v>1</v>
      </c>
      <c r="I31" s="41">
        <v>-492</v>
      </c>
      <c r="J31" s="41" t="s">
        <v>1</v>
      </c>
      <c r="K31" s="46">
        <v>492</v>
      </c>
    </row>
    <row r="32" spans="2:12" x14ac:dyDescent="0.25">
      <c r="B32" s="13" t="s">
        <v>98</v>
      </c>
      <c r="C32" s="41">
        <v>59.891264166825501</v>
      </c>
      <c r="D32" s="41">
        <v>157.74175616908124</v>
      </c>
      <c r="E32" s="41">
        <v>96.990114718442669</v>
      </c>
      <c r="F32" s="41">
        <v>426.7</v>
      </c>
      <c r="G32" s="41">
        <v>819</v>
      </c>
      <c r="H32" s="41">
        <v>1092.24550456213</v>
      </c>
      <c r="I32" s="41">
        <v>998</v>
      </c>
      <c r="J32" s="41">
        <v>1640</v>
      </c>
      <c r="K32" s="41">
        <f t="shared" si="4"/>
        <v>642</v>
      </c>
    </row>
    <row r="33" spans="2:12" x14ac:dyDescent="0.25">
      <c r="B33" s="10" t="s">
        <v>99</v>
      </c>
      <c r="C33" s="40">
        <v>1435.1508636508995</v>
      </c>
      <c r="D33" s="40">
        <v>2661.559619819981</v>
      </c>
      <c r="E33" s="40">
        <v>3914.3147345384236</v>
      </c>
      <c r="F33" s="40">
        <v>5322.0147345384239</v>
      </c>
      <c r="G33" s="40">
        <v>6948.0147345384239</v>
      </c>
      <c r="H33" s="40">
        <v>8400.2602391005548</v>
      </c>
      <c r="I33" s="40">
        <f>SUM(I28:I32)</f>
        <v>9354.2602391005548</v>
      </c>
      <c r="J33" s="40">
        <f>SUM(J28:J32)</f>
        <v>11238.260239100555</v>
      </c>
      <c r="K33" s="40">
        <f t="shared" si="4"/>
        <v>1884</v>
      </c>
      <c r="L33" s="35"/>
    </row>
    <row r="34" spans="2:12" x14ac:dyDescent="0.25">
      <c r="B34" s="9" t="s">
        <v>100</v>
      </c>
      <c r="C34" s="81">
        <v>9.9699999999999997E-2</v>
      </c>
      <c r="D34" s="81">
        <v>9.9699999999999997E-2</v>
      </c>
      <c r="E34" s="81">
        <v>0.1191</v>
      </c>
      <c r="F34" s="81">
        <v>0.1191</v>
      </c>
      <c r="G34" s="81">
        <v>0.1361</v>
      </c>
      <c r="H34" s="81">
        <v>0.1361</v>
      </c>
      <c r="I34" s="81">
        <v>0.13609999999999997</v>
      </c>
      <c r="J34" s="81">
        <v>0.123</v>
      </c>
      <c r="K34" s="81">
        <f t="shared" si="4"/>
        <v>-1.3099999999999973E-2</v>
      </c>
    </row>
    <row r="35" spans="2:12" x14ac:dyDescent="0.25">
      <c r="B35" s="10" t="s">
        <v>38</v>
      </c>
      <c r="C35" s="47"/>
      <c r="D35" s="47"/>
      <c r="E35" s="47"/>
      <c r="F35" s="47"/>
      <c r="G35" s="47"/>
      <c r="H35" s="47"/>
      <c r="I35" s="47"/>
      <c r="J35" s="47"/>
      <c r="K35" s="47"/>
      <c r="L35" s="35"/>
    </row>
    <row r="36" spans="2:12" x14ac:dyDescent="0.25">
      <c r="B36" s="9" t="s">
        <v>101</v>
      </c>
      <c r="C36" s="41">
        <v>567.00000000000011</v>
      </c>
      <c r="D36" s="41">
        <v>567</v>
      </c>
      <c r="E36" s="41">
        <v>863.87649800000008</v>
      </c>
      <c r="F36" s="41">
        <v>863.87649800000008</v>
      </c>
      <c r="G36" s="41">
        <v>863.87649800000008</v>
      </c>
      <c r="H36" s="41">
        <v>863.87649799999997</v>
      </c>
      <c r="I36" s="41">
        <v>864</v>
      </c>
      <c r="J36" s="41">
        <v>1486</v>
      </c>
      <c r="K36" s="41">
        <f t="shared" si="4"/>
        <v>622</v>
      </c>
    </row>
    <row r="37" spans="2:12" x14ac:dyDescent="0.25">
      <c r="B37" s="9" t="s">
        <v>102</v>
      </c>
      <c r="C37" s="41">
        <v>525.66332335329355</v>
      </c>
      <c r="D37" s="41">
        <v>571.97426214071868</v>
      </c>
      <c r="E37" s="41">
        <v>903.09364590696111</v>
      </c>
      <c r="F37" s="41">
        <v>1001.5406495151198</v>
      </c>
      <c r="G37" s="41">
        <v>1156</v>
      </c>
      <c r="H37" s="41">
        <v>1337.2950444151948</v>
      </c>
      <c r="I37" s="41">
        <v>1506</v>
      </c>
      <c r="J37" s="41">
        <v>3044</v>
      </c>
      <c r="K37" s="41">
        <f t="shared" si="4"/>
        <v>1538</v>
      </c>
    </row>
    <row r="38" spans="2:12" x14ac:dyDescent="0.25">
      <c r="B38" s="9" t="s">
        <v>90</v>
      </c>
      <c r="C38" s="41">
        <v>619</v>
      </c>
      <c r="D38" s="41">
        <v>1269</v>
      </c>
      <c r="E38" s="41">
        <v>1599</v>
      </c>
      <c r="F38" s="41">
        <v>1573</v>
      </c>
      <c r="G38" s="41">
        <v>1605</v>
      </c>
      <c r="H38" s="41">
        <v>1418</v>
      </c>
      <c r="I38" s="41">
        <f>I29</f>
        <v>1790</v>
      </c>
      <c r="J38" s="41">
        <v>2800</v>
      </c>
      <c r="K38" s="41">
        <f t="shared" si="4"/>
        <v>1010</v>
      </c>
    </row>
    <row r="39" spans="2:12" x14ac:dyDescent="0.25">
      <c r="B39" s="9" t="s">
        <v>103</v>
      </c>
      <c r="C39" s="82">
        <f>C38/C37-1</f>
        <v>0.17755980396596116</v>
      </c>
      <c r="D39" s="82">
        <f t="shared" ref="D39:J39" si="5">D38/D37-1</f>
        <v>1.2186312986366459</v>
      </c>
      <c r="E39" s="82">
        <f t="shared" si="5"/>
        <v>0.77058050097800468</v>
      </c>
      <c r="F39" s="82">
        <f t="shared" si="5"/>
        <v>0.57058028624354229</v>
      </c>
      <c r="G39" s="82">
        <f t="shared" si="5"/>
        <v>0.3884083044982698</v>
      </c>
      <c r="H39" s="82">
        <f t="shared" si="5"/>
        <v>6.0349401519017798E-2</v>
      </c>
      <c r="I39" s="82">
        <f t="shared" si="5"/>
        <v>0.18857901726427628</v>
      </c>
      <c r="J39" s="82">
        <f t="shared" si="5"/>
        <v>-8.0157687253613719E-2</v>
      </c>
      <c r="K39" s="82">
        <f t="shared" si="4"/>
        <v>-0.26873670451789</v>
      </c>
    </row>
    <row r="40" spans="2:12" x14ac:dyDescent="0.25">
      <c r="B40" s="10" t="s">
        <v>104</v>
      </c>
      <c r="C40" s="48"/>
      <c r="D40" s="48"/>
      <c r="E40" s="48"/>
      <c r="F40" s="48"/>
      <c r="G40" s="48"/>
      <c r="H40" s="48"/>
      <c r="I40" s="48"/>
      <c r="J40" s="48"/>
      <c r="K40" s="48"/>
      <c r="L40" s="35"/>
    </row>
    <row r="41" spans="2:12" x14ac:dyDescent="0.25">
      <c r="B41" s="9" t="s">
        <v>105</v>
      </c>
      <c r="C41" s="80">
        <v>7.8799999999999995E-2</v>
      </c>
      <c r="D41" s="80">
        <v>7.8799999999999995E-2</v>
      </c>
      <c r="E41" s="80">
        <v>0.08</v>
      </c>
      <c r="F41" s="80">
        <v>7.7499999999999999E-2</v>
      </c>
      <c r="G41" s="80">
        <v>7.6352424951418529E-2</v>
      </c>
      <c r="H41" s="80">
        <v>7.3323606072953129E-2</v>
      </c>
      <c r="I41" s="80">
        <v>7.1800000000000003E-2</v>
      </c>
      <c r="J41" s="80">
        <v>6.7599999999999993E-2</v>
      </c>
      <c r="K41" s="80">
        <f t="shared" si="4"/>
        <v>-4.2000000000000093E-3</v>
      </c>
    </row>
    <row r="42" spans="2:12" x14ac:dyDescent="0.25">
      <c r="B42" s="9" t="s">
        <v>106</v>
      </c>
      <c r="C42" s="80">
        <v>7.6799999999999993E-2</v>
      </c>
      <c r="D42" s="80">
        <v>7.0000000000000007E-2</v>
      </c>
      <c r="E42" s="80">
        <v>6.9800000000000001E-2</v>
      </c>
      <c r="F42" s="80">
        <v>6.0496507664818691E-2</v>
      </c>
      <c r="G42" s="80">
        <v>6.107955885564343E-2</v>
      </c>
      <c r="H42" s="80">
        <v>5.7048399613746324E-2</v>
      </c>
      <c r="I42" s="80">
        <v>6.0291549277044644E-2</v>
      </c>
      <c r="J42" s="80">
        <v>6.020449416271377E-2</v>
      </c>
      <c r="K42" s="80">
        <f t="shared" si="4"/>
        <v>-8.7055114330873706E-5</v>
      </c>
    </row>
    <row r="43" spans="2:12" x14ac:dyDescent="0.25">
      <c r="B43" s="9" t="s">
        <v>107</v>
      </c>
      <c r="C43" s="80">
        <f>C41-C42</f>
        <v>2.0000000000000018E-3</v>
      </c>
      <c r="D43" s="80">
        <f>D41-D42</f>
        <v>8.7999999999999884E-3</v>
      </c>
      <c r="E43" s="80">
        <f>E41-E42</f>
        <v>1.0200000000000001E-2</v>
      </c>
      <c r="F43" s="80">
        <v>1.7003492335181308E-2</v>
      </c>
      <c r="G43" s="80">
        <f t="shared" ref="G43:J43" si="6">G41-G42</f>
        <v>1.5272866095775099E-2</v>
      </c>
      <c r="H43" s="80">
        <f t="shared" si="6"/>
        <v>1.6275206459206805E-2</v>
      </c>
      <c r="I43" s="80">
        <f t="shared" si="6"/>
        <v>1.1508450722955359E-2</v>
      </c>
      <c r="J43" s="80">
        <f t="shared" si="6"/>
        <v>7.3955058372862231E-3</v>
      </c>
      <c r="K43" s="80">
        <f t="shared" si="4"/>
        <v>-4.1129448856691356E-3</v>
      </c>
    </row>
    <row r="44" spans="2:12" x14ac:dyDescent="0.25">
      <c r="B44" s="9" t="s">
        <v>108</v>
      </c>
      <c r="C44" s="49">
        <v>14.3</v>
      </c>
      <c r="D44" s="49">
        <v>15</v>
      </c>
      <c r="E44" s="49">
        <v>15.3</v>
      </c>
      <c r="F44" s="49">
        <v>16</v>
      </c>
      <c r="G44" s="49">
        <v>16.2</v>
      </c>
      <c r="H44" s="49">
        <v>15.9</v>
      </c>
      <c r="I44" s="49">
        <v>15.7568085397094</v>
      </c>
      <c r="J44" s="49">
        <v>16.516521385410659</v>
      </c>
      <c r="K44" s="49">
        <f t="shared" si="4"/>
        <v>0.75971284570125874</v>
      </c>
    </row>
    <row r="45" spans="2:12" x14ac:dyDescent="0.25">
      <c r="B45" s="10" t="s">
        <v>109</v>
      </c>
      <c r="C45" s="48"/>
      <c r="D45" s="48"/>
      <c r="E45" s="48"/>
      <c r="F45" s="48"/>
      <c r="G45" s="48"/>
      <c r="H45" s="48"/>
      <c r="I45" s="48"/>
      <c r="J45" s="48"/>
      <c r="K45" s="48"/>
      <c r="L45" s="35"/>
    </row>
    <row r="46" spans="2:12" x14ac:dyDescent="0.25">
      <c r="B46" s="9" t="s">
        <v>105</v>
      </c>
      <c r="C46" s="80">
        <v>6.6100000000000006E-2</v>
      </c>
      <c r="D46" s="80">
        <v>6.6100000000000006E-2</v>
      </c>
      <c r="E46" s="80">
        <v>7.6100000000000001E-2</v>
      </c>
      <c r="F46" s="80">
        <v>7.6316666666666672E-2</v>
      </c>
      <c r="G46" s="80">
        <v>7.4955134146130781E-2</v>
      </c>
      <c r="H46" s="80">
        <v>7.3127731018089281E-2</v>
      </c>
      <c r="I46" s="80">
        <v>7.1499999999999994E-2</v>
      </c>
      <c r="J46" s="80">
        <v>6.6199999999999995E-2</v>
      </c>
      <c r="K46" s="80">
        <f t="shared" si="4"/>
        <v>-5.2999999999999992E-3</v>
      </c>
    </row>
    <row r="47" spans="2:12" x14ac:dyDescent="0.25">
      <c r="B47" s="9" t="s">
        <v>106</v>
      </c>
      <c r="C47" s="80">
        <v>7.2000000000000008E-2</v>
      </c>
      <c r="D47" s="80">
        <v>7.0200000000000012E-2</v>
      </c>
      <c r="E47" s="80">
        <v>6.7799999999999999E-2</v>
      </c>
      <c r="F47" s="80">
        <v>6.1040921531194961E-2</v>
      </c>
      <c r="G47" s="80">
        <v>6.0422329224719774E-2</v>
      </c>
      <c r="H47" s="80">
        <v>5.4954367895907096E-2</v>
      </c>
      <c r="I47" s="80">
        <v>5.756612038884245E-2</v>
      </c>
      <c r="J47" s="80">
        <v>5.3489093013954069E-2</v>
      </c>
      <c r="K47" s="80">
        <f t="shared" si="4"/>
        <v>-4.0770273748883812E-3</v>
      </c>
    </row>
    <row r="48" spans="2:12" x14ac:dyDescent="0.25">
      <c r="B48" s="9" t="s">
        <v>107</v>
      </c>
      <c r="C48" s="80">
        <f>C46-C47</f>
        <v>-5.9000000000000025E-3</v>
      </c>
      <c r="D48" s="80">
        <f>D46-D47</f>
        <v>-4.1000000000000064E-3</v>
      </c>
      <c r="E48" s="80">
        <f>E46-E47</f>
        <v>8.3000000000000018E-3</v>
      </c>
      <c r="F48" s="80">
        <v>1.5275745135471711E-2</v>
      </c>
      <c r="G48" s="80">
        <f t="shared" ref="G48:J48" si="7">G46-G47</f>
        <v>1.4532804921411006E-2</v>
      </c>
      <c r="H48" s="80">
        <f t="shared" si="7"/>
        <v>1.8173363122182186E-2</v>
      </c>
      <c r="I48" s="80">
        <f t="shared" si="7"/>
        <v>1.3933879611157544E-2</v>
      </c>
      <c r="J48" s="80">
        <f t="shared" si="7"/>
        <v>1.2710906986045926E-2</v>
      </c>
      <c r="K48" s="80">
        <f t="shared" si="4"/>
        <v>-1.222972625111618E-3</v>
      </c>
    </row>
    <row r="49" spans="2:12" x14ac:dyDescent="0.25">
      <c r="B49" s="9" t="s">
        <v>108</v>
      </c>
      <c r="C49" s="49">
        <v>11.1</v>
      </c>
      <c r="D49" s="49">
        <v>11.6</v>
      </c>
      <c r="E49" s="49">
        <v>11.9</v>
      </c>
      <c r="F49" s="49">
        <v>12.3</v>
      </c>
      <c r="G49" s="49">
        <v>12.6</v>
      </c>
      <c r="H49" s="49">
        <v>12.4</v>
      </c>
      <c r="I49" s="49">
        <v>12.098271876945752</v>
      </c>
      <c r="J49" s="49">
        <v>12.639582102216716</v>
      </c>
      <c r="K49" s="49">
        <f t="shared" si="4"/>
        <v>0.54131022527096384</v>
      </c>
    </row>
    <row r="50" spans="2:12" x14ac:dyDescent="0.25">
      <c r="B50" s="10" t="s">
        <v>110</v>
      </c>
      <c r="C50" s="48"/>
      <c r="D50" s="48"/>
      <c r="E50" s="48"/>
      <c r="F50" s="48"/>
      <c r="G50" s="48"/>
      <c r="H50" s="48"/>
      <c r="I50" s="48"/>
      <c r="J50" s="48"/>
      <c r="K50" s="48"/>
      <c r="L50" s="35"/>
    </row>
    <row r="51" spans="2:12" x14ac:dyDescent="0.25">
      <c r="B51" s="9" t="s">
        <v>105</v>
      </c>
      <c r="C51" s="80">
        <v>0.1124</v>
      </c>
      <c r="D51" s="80">
        <v>0.1171</v>
      </c>
      <c r="E51" s="80">
        <v>0.13589999999999999</v>
      </c>
      <c r="F51" s="80">
        <v>0.13320000000000001</v>
      </c>
      <c r="G51" s="80">
        <v>0.1234</v>
      </c>
      <c r="H51" s="80">
        <v>0.11736455562286591</v>
      </c>
      <c r="I51" s="80">
        <v>0.1154</v>
      </c>
      <c r="J51" s="80">
        <v>0.1143</v>
      </c>
      <c r="K51" s="80">
        <f t="shared" si="4"/>
        <v>-1.1000000000000038E-3</v>
      </c>
    </row>
    <row r="52" spans="2:12" x14ac:dyDescent="0.25">
      <c r="B52" s="9" t="s">
        <v>106</v>
      </c>
      <c r="C52" s="80">
        <v>0.1318</v>
      </c>
      <c r="D52" s="80">
        <v>0.12498657911970756</v>
      </c>
      <c r="E52" s="80">
        <v>0.12119999999999999</v>
      </c>
      <c r="F52" s="80">
        <v>0.1136432884121565</v>
      </c>
      <c r="G52" s="80">
        <v>0.11852468775041411</v>
      </c>
      <c r="H52" s="80">
        <v>0.11381892467839186</v>
      </c>
      <c r="I52" s="80">
        <v>0.11403420074108145</v>
      </c>
      <c r="J52" s="80">
        <v>0.11296621112850605</v>
      </c>
      <c r="K52" s="80">
        <f t="shared" si="4"/>
        <v>-1.0679896125753985E-3</v>
      </c>
    </row>
    <row r="53" spans="2:12" x14ac:dyDescent="0.25">
      <c r="B53" s="9" t="s">
        <v>107</v>
      </c>
      <c r="C53" s="80">
        <f>C51-C52</f>
        <v>-1.9400000000000001E-2</v>
      </c>
      <c r="D53" s="80">
        <f>D51-D52</f>
        <v>-7.886579119707568E-3</v>
      </c>
      <c r="E53" s="80">
        <f>E51-E52</f>
        <v>1.4700000000000005E-2</v>
      </c>
      <c r="F53" s="80">
        <v>1.9556711587843514E-2</v>
      </c>
      <c r="G53" s="80">
        <f t="shared" ref="G53:H53" si="8">G51-G52</f>
        <v>4.8753122495858864E-3</v>
      </c>
      <c r="H53" s="80">
        <f t="shared" si="8"/>
        <v>3.5456309444740486E-3</v>
      </c>
      <c r="I53" s="80">
        <f>I51-I52</f>
        <v>1.3657992589185541E-3</v>
      </c>
      <c r="J53" s="80">
        <f>J51-J52</f>
        <v>1.3337888714939489E-3</v>
      </c>
      <c r="K53" s="80">
        <f t="shared" si="4"/>
        <v>-3.2010387424605269E-5</v>
      </c>
    </row>
    <row r="54" spans="2:12" x14ac:dyDescent="0.25">
      <c r="B54" s="9" t="s">
        <v>108</v>
      </c>
      <c r="C54" s="49">
        <v>14.9</v>
      </c>
      <c r="D54" s="49">
        <v>15.7</v>
      </c>
      <c r="E54" s="49">
        <v>16.3</v>
      </c>
      <c r="F54" s="49">
        <v>17.2</v>
      </c>
      <c r="G54" s="49">
        <v>17.399999999999999</v>
      </c>
      <c r="H54" s="49">
        <v>17.600000000000001</v>
      </c>
      <c r="I54" s="49">
        <v>18.197716268826294</v>
      </c>
      <c r="J54" s="49">
        <v>18.80675140622996</v>
      </c>
      <c r="K54" s="49">
        <f t="shared" si="4"/>
        <v>0.60903513740366577</v>
      </c>
    </row>
    <row r="55" spans="2:12" x14ac:dyDescent="0.25">
      <c r="B55" s="10" t="s">
        <v>111</v>
      </c>
      <c r="C55" s="48"/>
      <c r="D55" s="48"/>
      <c r="E55" s="48"/>
      <c r="F55" s="48"/>
      <c r="G55" s="48"/>
      <c r="H55" s="48"/>
      <c r="I55" s="48"/>
      <c r="J55" s="48"/>
      <c r="K55" s="48"/>
    </row>
    <row r="56" spans="2:12" x14ac:dyDescent="0.25">
      <c r="B56" s="9" t="s">
        <v>112</v>
      </c>
      <c r="C56" s="41">
        <v>7</v>
      </c>
      <c r="D56" s="41">
        <v>17</v>
      </c>
      <c r="E56" s="41">
        <v>36</v>
      </c>
      <c r="F56" s="41">
        <v>206</v>
      </c>
      <c r="G56" s="41">
        <v>314</v>
      </c>
      <c r="H56" s="41">
        <v>329</v>
      </c>
      <c r="I56" s="41">
        <v>315</v>
      </c>
      <c r="J56" s="41">
        <v>317.80665096400003</v>
      </c>
      <c r="K56" s="41">
        <f t="shared" si="4"/>
        <v>2.8066509640000277</v>
      </c>
    </row>
    <row r="57" spans="2:12" x14ac:dyDescent="0.25">
      <c r="B57" s="9" t="s">
        <v>113</v>
      </c>
      <c r="C57" s="41" t="s">
        <v>1</v>
      </c>
      <c r="D57" s="41" t="s">
        <v>1</v>
      </c>
      <c r="E57" s="41">
        <v>18</v>
      </c>
      <c r="F57" s="41">
        <v>71</v>
      </c>
      <c r="G57" s="41">
        <v>99</v>
      </c>
      <c r="H57" s="41">
        <v>137</v>
      </c>
      <c r="I57" s="41">
        <v>131</v>
      </c>
      <c r="J57" s="41">
        <v>104.42475368000001</v>
      </c>
      <c r="K57" s="41">
        <f t="shared" si="4"/>
        <v>-26.575246319999991</v>
      </c>
    </row>
    <row r="58" spans="2:12" x14ac:dyDescent="0.25">
      <c r="B58" s="10" t="s">
        <v>55</v>
      </c>
      <c r="C58" s="48"/>
      <c r="D58" s="48"/>
      <c r="E58" s="48"/>
      <c r="F58" s="48"/>
      <c r="G58" s="48"/>
      <c r="H58" s="48"/>
      <c r="I58" s="48"/>
      <c r="J58" s="48"/>
      <c r="K58" s="48"/>
      <c r="L58" s="35"/>
    </row>
    <row r="59" spans="2:12" x14ac:dyDescent="0.25">
      <c r="B59" s="5" t="s">
        <v>114</v>
      </c>
      <c r="C59" s="37">
        <v>207106</v>
      </c>
      <c r="D59" s="37">
        <v>211378</v>
      </c>
      <c r="E59" s="37">
        <v>217853</v>
      </c>
      <c r="F59" s="37">
        <v>219920</v>
      </c>
      <c r="G59" s="37">
        <v>226708</v>
      </c>
      <c r="H59" s="37">
        <v>231582</v>
      </c>
      <c r="I59" s="37">
        <v>236064</v>
      </c>
      <c r="J59" s="84">
        <v>309907</v>
      </c>
      <c r="K59" s="37">
        <v>73843</v>
      </c>
    </row>
    <row r="60" spans="2:12" x14ac:dyDescent="0.25">
      <c r="B60" s="5" t="s">
        <v>115</v>
      </c>
      <c r="C60" s="50">
        <v>9.9</v>
      </c>
      <c r="D60" s="50">
        <v>10.199999999999999</v>
      </c>
      <c r="E60" s="50">
        <v>10.5</v>
      </c>
      <c r="F60" s="50">
        <v>10.9</v>
      </c>
      <c r="G60" s="50">
        <v>10.9</v>
      </c>
      <c r="H60" s="50">
        <v>11.2</v>
      </c>
      <c r="I60" s="50">
        <v>11.446</v>
      </c>
      <c r="J60" s="50">
        <v>11.686964</v>
      </c>
      <c r="K60" s="50">
        <f t="shared" si="4"/>
        <v>0.24096399999999996</v>
      </c>
    </row>
    <row r="61" spans="2:12" x14ac:dyDescent="0.25">
      <c r="B61" s="5"/>
      <c r="C61" s="50"/>
      <c r="D61" s="50"/>
      <c r="E61" s="50"/>
      <c r="F61" s="50"/>
      <c r="G61" s="50"/>
      <c r="H61" s="50"/>
      <c r="I61" s="50"/>
      <c r="J61" s="50"/>
      <c r="K61" s="50"/>
    </row>
    <row r="62" spans="2:12" x14ac:dyDescent="0.25">
      <c r="B62" s="83" t="s">
        <v>117</v>
      </c>
      <c r="C62" s="45"/>
      <c r="D62" s="45"/>
      <c r="E62" s="45"/>
    </row>
    <row r="63" spans="2:12" x14ac:dyDescent="0.25">
      <c r="C63" s="36"/>
      <c r="D63" s="36"/>
      <c r="E63" s="36"/>
      <c r="F63" s="36"/>
      <c r="G63" s="36"/>
      <c r="H63" s="36"/>
      <c r="I63" s="36"/>
      <c r="J63" s="36"/>
    </row>
    <row r="64" spans="2:12" x14ac:dyDescent="0.25">
      <c r="H64" s="36"/>
      <c r="I64" s="36"/>
    </row>
    <row r="65" spans="3:11" x14ac:dyDescent="0.25">
      <c r="H65" s="36"/>
      <c r="I65" s="36"/>
      <c r="J65" s="36"/>
    </row>
    <row r="67" spans="3:11" x14ac:dyDescent="0.25">
      <c r="C67" s="36"/>
      <c r="D67" s="36"/>
      <c r="E67" s="36"/>
      <c r="F67" s="36"/>
      <c r="G67" s="36"/>
      <c r="H67" s="36"/>
      <c r="I67" s="36"/>
      <c r="J67" s="36"/>
      <c r="K67" s="36"/>
    </row>
  </sheetData>
  <pageMargins left="0.7" right="0.7" top="0.75" bottom="0.75" header="0.3" footer="0.3"/>
  <pageSetup paperSize="9" scale="55" orientation="portrait" r:id="rId1"/>
  <headerFooter>
    <oddFooter>&amp;R&amp;"verdana,Regular"Genele Açık</oddFooter>
  </headerFooter>
  <ignoredErrors>
    <ignoredError sqref="I6:J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Özet Bilgi_Konsolide</vt:lpstr>
      <vt:lpstr>Özet Bilgi_Perakende</vt:lpstr>
      <vt:lpstr>Özet Bilgi_Dağıtım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Ozde UNSAL</cp:lastModifiedBy>
  <cp:lastPrinted>2022-02-18T11:47:11Z</cp:lastPrinted>
  <dcterms:created xsi:type="dcterms:W3CDTF">2022-02-17T06:28:10Z</dcterms:created>
  <dcterms:modified xsi:type="dcterms:W3CDTF">2022-02-18T11:48:11Z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ff5dcc52-afd5-4223-ada4-07577d7f04a9</vt:lpwstr>
  </property>
  <property fmtid="{D5CDD505-2E9C-101B-9397-08002B2CF9AE}" pid="3" name="FirstClassifierName">
    <vt:lpwstr>Ozde UNSAL</vt:lpwstr>
  </property>
  <property fmtid="{D5CDD505-2E9C-101B-9397-08002B2CF9AE}" pid="4" name="FirstClassifiedDate">
    <vt:lpwstr>17/02/2022, 09:36</vt:lpwstr>
  </property>
  <property fmtid="{D5CDD505-2E9C-101B-9397-08002B2CF9AE}" pid="5" name="LastClassifiedDate">
    <vt:lpwstr>17/02/2022, 09:36</vt:lpwstr>
  </property>
  <property fmtid="{D5CDD505-2E9C-101B-9397-08002B2CF9AE}" pid="6" name="LastClassifierName">
    <vt:lpwstr>Ozde UNSAL</vt:lpwstr>
  </property>
  <property fmtid="{D5CDD505-2E9C-101B-9397-08002B2CF9AE}" pid="7" name="CLASSIFICATION">
    <vt:lpwstr>I4886p293727nO8</vt:lpwstr>
  </property>
</Properties>
</file>