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ENERJISA\CFO\Investor Relations\1. IR Data\1. Financial Data\Fact Sheet\"/>
    </mc:Choice>
  </mc:AlternateContent>
  <bookViews>
    <workbookView xWindow="0" yWindow="0" windowWidth="1960" windowHeight="0" activeTab="1"/>
  </bookViews>
  <sheets>
    <sheet name="FactSheet_Cons" sheetId="1" r:id="rId1"/>
    <sheet name="FactSheet_Disco" sheetId="3" r:id="rId2"/>
    <sheet name="FactSheet _Retail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new2" hidden="1">0</definedName>
    <definedName name="__123Graph_A" localSheetId="2" hidden="1">[1]TABLO!#REF!</definedName>
    <definedName name="__123Graph_A" localSheetId="0" hidden="1">[1]TABLO!#REF!</definedName>
    <definedName name="__123Graph_A" hidden="1">[1]TABLO!#REF!</definedName>
    <definedName name="__123Graph_ARISK" localSheetId="2" hidden="1">#REF!</definedName>
    <definedName name="__123Graph_ARISK" localSheetId="0" hidden="1">#REF!</definedName>
    <definedName name="__123Graph_ARISK" hidden="1">#REF!</definedName>
    <definedName name="__123Graph_B" localSheetId="2" hidden="1">[2]FONKON2005!#REF!</definedName>
    <definedName name="__123Graph_B" localSheetId="0" hidden="1">[2]FONKON2005!#REF!</definedName>
    <definedName name="__123Graph_B" hidden="1">[2]FONKON2005!#REF!</definedName>
    <definedName name="__123Graph_BRISK" localSheetId="2" hidden="1">#REF!</definedName>
    <definedName name="__123Graph_BRISK" localSheetId="0" hidden="1">#REF!</definedName>
    <definedName name="__123Graph_BRISK" hidden="1">#REF!</definedName>
    <definedName name="__123Graph_C" localSheetId="2" hidden="1">[2]FONKON2005!#REF!</definedName>
    <definedName name="__123Graph_C" localSheetId="0" hidden="1">[2]FONKON2005!#REF!</definedName>
    <definedName name="__123Graph_C" hidden="1">[2]FONKON2005!#REF!</definedName>
    <definedName name="__123Graph_D" localSheetId="2" hidden="1">[2]FONKON2005!#REF!</definedName>
    <definedName name="__123Graph_D" localSheetId="0" hidden="1">[2]FONKON2005!#REF!</definedName>
    <definedName name="__123Graph_D" hidden="1">[2]FONKON2005!#REF!</definedName>
    <definedName name="__123Graph_E" localSheetId="2" hidden="1">[2]FONKON2005!#REF!</definedName>
    <definedName name="__123Graph_E" localSheetId="0" hidden="1">[2]FONKON2005!#REF!</definedName>
    <definedName name="__123Graph_E" hidden="1">[2]FONKON2005!#REF!</definedName>
    <definedName name="__123Graph_F" localSheetId="2" hidden="1">[2]FONKON2005!#REF!</definedName>
    <definedName name="__123Graph_F" localSheetId="0" hidden="1">[2]FONKON2005!#REF!</definedName>
    <definedName name="__123Graph_F" hidden="1">[2]FONKON2005!#REF!</definedName>
    <definedName name="__123Graph_X" localSheetId="2" hidden="1">[2]FONKON2005!#REF!</definedName>
    <definedName name="__123Graph_X" localSheetId="0" hidden="1">[2]FONKON2005!#REF!</definedName>
    <definedName name="__123Graph_X" hidden="1">[2]FONKON2005!#REF!</definedName>
    <definedName name="__new2" hidden="1">0</definedName>
    <definedName name="_1_________________________0_S" localSheetId="2" hidden="1">[3]SEMANAIS!#REF!</definedName>
    <definedName name="_1_________________________0_S" localSheetId="0" hidden="1">[3]SEMANAIS!#REF!</definedName>
    <definedName name="_1_________________________0_S" hidden="1">[3]SEMANAIS!#REF!</definedName>
    <definedName name="_10____0_S" localSheetId="2" hidden="1">[3]SEMANAIS!#REF!</definedName>
    <definedName name="_10____0_S" localSheetId="0" hidden="1">[3]SEMANAIS!#REF!</definedName>
    <definedName name="_10____0_S" hidden="1">[3]SEMANAIS!#REF!</definedName>
    <definedName name="_11___0_S" localSheetId="2" hidden="1">[3]SEMANAIS!#REF!</definedName>
    <definedName name="_11___0_S" localSheetId="0" hidden="1">[3]SEMANAIS!#REF!</definedName>
    <definedName name="_11___0_S" hidden="1">[3]SEMANAIS!#REF!</definedName>
    <definedName name="_12_0_S" localSheetId="2" hidden="1">[3]SEMANAIS!#REF!</definedName>
    <definedName name="_12_0_S" localSheetId="0" hidden="1">[3]SEMANAIS!#REF!</definedName>
    <definedName name="_12_0_S" hidden="1">[3]SEMANAIS!#REF!</definedName>
    <definedName name="_2________________________0_S" localSheetId="2" hidden="1">[3]SEMANAIS!#REF!</definedName>
    <definedName name="_2________________________0_S" localSheetId="0" hidden="1">[3]SEMANAIS!#REF!</definedName>
    <definedName name="_2________________________0_S" hidden="1">[3]SEMANAIS!#REF!</definedName>
    <definedName name="_2S" localSheetId="2" hidden="1">[3]SEMANAIS!#REF!</definedName>
    <definedName name="_2S" localSheetId="0" hidden="1">[3]SEMANAIS!#REF!</definedName>
    <definedName name="_2S" hidden="1">[3]SEMANAIS!#REF!</definedName>
    <definedName name="_3_______________________0_S" localSheetId="2" hidden="1">[3]SEMANAIS!#REF!</definedName>
    <definedName name="_3_______________________0_S" localSheetId="0" hidden="1">[3]SEMANAIS!#REF!</definedName>
    <definedName name="_3_______________________0_S" hidden="1">[3]SEMANAIS!#REF!</definedName>
    <definedName name="_4______________________0_S" localSheetId="2" hidden="1">[3]SEMANAIS!#REF!</definedName>
    <definedName name="_4______________________0_S" localSheetId="0" hidden="1">[3]SEMANAIS!#REF!</definedName>
    <definedName name="_4______________________0_S" hidden="1">[3]SEMANAIS!#REF!</definedName>
    <definedName name="_5_____________________0_S" localSheetId="2" hidden="1">[3]SEMANAIS!#REF!</definedName>
    <definedName name="_5_____________________0_S" localSheetId="0" hidden="1">[3]SEMANAIS!#REF!</definedName>
    <definedName name="_5_____________________0_S" hidden="1">[3]SEMANAIS!#REF!</definedName>
    <definedName name="_6____________________0_S" localSheetId="2" hidden="1">[3]SEMANAIS!#REF!</definedName>
    <definedName name="_6____________________0_S" localSheetId="0" hidden="1">[3]SEMANAIS!#REF!</definedName>
    <definedName name="_6____________________0_S" hidden="1">[3]SEMANAIS!#REF!</definedName>
    <definedName name="_7___________________0_S" localSheetId="2" hidden="1">[3]SEMANAIS!#REF!</definedName>
    <definedName name="_7___________________0_S" localSheetId="0" hidden="1">[3]SEMANAIS!#REF!</definedName>
    <definedName name="_7___________________0_S" hidden="1">[3]SEMANAIS!#REF!</definedName>
    <definedName name="_8__________________0_S" localSheetId="2" hidden="1">[3]SEMANAIS!#REF!</definedName>
    <definedName name="_8__________________0_S" localSheetId="0" hidden="1">[3]SEMANAIS!#REF!</definedName>
    <definedName name="_8__________________0_S" hidden="1">[3]SEMANAIS!#REF!</definedName>
    <definedName name="_9_____0_S" localSheetId="2" hidden="1">[3]SEMANAIS!#REF!</definedName>
    <definedName name="_9_____0_S" localSheetId="0" hidden="1">[3]SEMANAIS!#REF!</definedName>
    <definedName name="_9_____0_S" hidden="1">[3]SEMANAIS!#REF!</definedName>
    <definedName name="_AtRisk_FitDataRange_FIT_40D80_80F43" localSheetId="2" hidden="1">[4]RD_Hydro_RunOfRiver!#REF!</definedName>
    <definedName name="_AtRisk_FitDataRange_FIT_40D80_80F43" localSheetId="0" hidden="1">[4]RD_Hydro_RunOfRiver!#REF!</definedName>
    <definedName name="_AtRisk_FitDataRange_FIT_40D80_80F43" hidden="1">[4]RD_Hydro_RunOfRiver!#REF!</definedName>
    <definedName name="_AtRisk_FitDataRange_FIT_7BE51_C172" localSheetId="2" hidden="1">#REF!</definedName>
    <definedName name="_AtRisk_FitDataRange_FIT_7BE51_C172" localSheetId="0" hidden="1">#REF!</definedName>
    <definedName name="_AtRisk_FitDataRange_FIT_7BE51_C172" hidden="1">#REF!</definedName>
    <definedName name="_AtRisk_FitDataRange_FIT_A9C82_40FC4" localSheetId="2" hidden="1">#REF!</definedName>
    <definedName name="_AtRisk_FitDataRange_FIT_A9C82_40FC4" localSheetId="0" hidden="1">#REF!</definedName>
    <definedName name="_AtRisk_FitDataRange_FIT_A9C82_40FC4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0.95</definedName>
    <definedName name="_Dist_Bin" localSheetId="2" hidden="1">#REF!</definedName>
    <definedName name="_Dist_Bin" localSheetId="0" hidden="1">#REF!</definedName>
    <definedName name="_Dist_Bin" hidden="1">#REF!</definedName>
    <definedName name="_Dist_Values" localSheetId="2" hidden="1">#REF!</definedName>
    <definedName name="_Dist_Values" localSheetId="0" hidden="1">#REF!</definedName>
    <definedName name="_Dist_Values" hidden="1">#REF!</definedName>
    <definedName name="_Fill" localSheetId="2" hidden="1">#REF!</definedName>
    <definedName name="_Fill" localSheetId="0" hidden="1">#REF!</definedName>
    <definedName name="_Fill" hidden="1">#REF!</definedName>
    <definedName name="_xlnm._FilterDatabase" hidden="1">[5]INVESTISSEMENTS!$A$2:$L$113</definedName>
    <definedName name="_Key1" localSheetId="2" hidden="1">#REF!</definedName>
    <definedName name="_Key1" localSheetId="0" hidden="1">#REF!</definedName>
    <definedName name="_Key1" hidden="1">#REF!</definedName>
    <definedName name="_Key2" localSheetId="2" hidden="1">#REF!</definedName>
    <definedName name="_Key2" localSheetId="0" hidden="1">#REF!</definedName>
    <definedName name="_Key2" hidden="1">#REF!</definedName>
    <definedName name="_new2" hidden="1">0</definedName>
    <definedName name="_Order1" hidden="1">0</definedName>
    <definedName name="_Order2" hidden="1">0</definedName>
    <definedName name="_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q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Sort" localSheetId="2" hidden="1">#REF!</definedName>
    <definedName name="_Sort" localSheetId="0" hidden="1">#REF!</definedName>
    <definedName name="_Sort" hidden="1">#REF!</definedName>
    <definedName name="AccessDatabase" hidden="1">"S:\A_Utilisateurs DAG\Morado Juan\Base_DIG_Datas.mdb"</definedName>
    <definedName name="afgqwafg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S2DocOpenMode" hidden="1">"AS2DocumentEdit"</definedName>
    <definedName name="AS2ReportLS" hidden="1">1</definedName>
    <definedName name="AS2SyncStepLS" hidden="1">0</definedName>
    <definedName name="AS2VersionLS" hidden="1">300</definedName>
    <definedName name="asad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da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w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BG_Del" hidden="1">15</definedName>
    <definedName name="BG_Ins" hidden="1">4</definedName>
    <definedName name="BG_Mod" hidden="1">6</definedName>
    <definedName name="budget" hidden="1">[6]INVESTISSEMENTS!$A$2:$L$113</definedName>
    <definedName name="CBWorkbookPriority" hidden="1">-955477133</definedName>
    <definedName name="CEO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Code" localSheetId="2" hidden="1">#REF!</definedName>
    <definedName name="Code" localSheetId="0" hidden="1">#REF!</definedName>
    <definedName name="Code" hidden="1">#REF!</definedName>
    <definedName name="CrRsk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data2" localSheetId="2" hidden="1">#REF!</definedName>
    <definedName name="data2" localSheetId="0" hidden="1">#REF!</definedName>
    <definedName name="data2" hidden="1">#REF!</definedName>
    <definedName name="data3" localSheetId="2" hidden="1">#REF!</definedName>
    <definedName name="data3" localSheetId="0" hidden="1">#REF!</definedName>
    <definedName name="data3" hidden="1">#REF!</definedName>
    <definedName name="de" hidden="1">{#N/A,#N/A,TRUE,"Sales Comparison";#N/A,#N/A,TRUE,"Cum. Summary FFR";#N/A,#N/A,TRUE,"Monthly Summary FFR";#N/A,#N/A,TRUE,"Cum. Summary TL";#N/A,#N/A,TRUE,"Monthly Summary TL"}</definedName>
    <definedName name="de_1" hidden="1">{#N/A,#N/A,TRUE,"Sales Comparison";#N/A,#N/A,TRUE,"Cum. Summary FFR";#N/A,#N/A,TRUE,"Monthly Summary FFR";#N/A,#N/A,TRUE,"Cum. Summary TL";#N/A,#N/A,TRUE,"Monthly Summary TL"}</definedName>
    <definedName name="de_2" hidden="1">{#N/A,#N/A,TRUE,"Sales Comparison";#N/A,#N/A,TRUE,"Cum. Summary FFR";#N/A,#N/A,TRUE,"Monthly Summary FFR";#N/A,#N/A,TRUE,"Cum. Summary TL";#N/A,#N/A,TRUE,"Monthly Summary TL"}</definedName>
    <definedName name="de_3" hidden="1">{#N/A,#N/A,TRUE,"Sales Comparison";#N/A,#N/A,TRUE,"Cum. Summary FFR";#N/A,#N/A,TRUE,"Monthly Summary FFR";#N/A,#N/A,TRUE,"Cum. Summary TL";#N/A,#N/A,TRUE,"Monthly Summary TL"}</definedName>
    <definedName name="de_4" hidden="1">{#N/A,#N/A,TRUE,"Sales Comparison";#N/A,#N/A,TRUE,"Cum. Summary FFR";#N/A,#N/A,TRUE,"Monthly Summary FFR";#N/A,#N/A,TRUE,"Cum. Summary TL";#N/A,#N/A,TRUE,"Monthly Summary TL"}</definedName>
    <definedName name="de_5" hidden="1">{#N/A,#N/A,TRUE,"Sales Comparison";#N/A,#N/A,TRUE,"Cum. Summary FFR";#N/A,#N/A,TRUE,"Monthly Summary FFR";#N/A,#N/A,TRUE,"Cum. Summary TL";#N/A,#N/A,TRUE,"Monthly Summary TL"}</definedName>
    <definedName name="Discount" localSheetId="2" hidden="1">#REF!</definedName>
    <definedName name="Discount" localSheetId="0" hidden="1">#REF!</definedName>
    <definedName name="Discount" hidden="1">#REF!</definedName>
    <definedName name="display_area_2" localSheetId="2" hidden="1">#REF!</definedName>
    <definedName name="display_area_2" localSheetId="0" hidden="1">#REF!</definedName>
    <definedName name="display_area_2" hidden="1">#REF!</definedName>
    <definedName name="disposal2005" localSheetId="2" hidden="1">Main.SAPF4Help()</definedName>
    <definedName name="disposal2005" localSheetId="0" hidden="1">Main.SAPF4Help()</definedName>
    <definedName name="disposal2005" hidden="1">Main.SAPF4Help()</definedName>
    <definedName name="DME_Dirty" hidden="1">"Hamis"</definedName>
    <definedName name="DME_LocalFile" hidden="1">"Igaz"</definedName>
    <definedName name="ERAY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t4rtretg" localSheetId="2" hidden="1">#REF!</definedName>
    <definedName name="et4rtretg" localSheetId="0" hidden="1">#REF!</definedName>
    <definedName name="et4rtretg" hidden="1">#REF!</definedName>
    <definedName name="etrt" localSheetId="2" hidden="1">#REF!</definedName>
    <definedName name="etrt" localSheetId="0" hidden="1">#REF!</definedName>
    <definedName name="etrt" hidden="1">#REF!</definedName>
    <definedName name="etter" localSheetId="2" hidden="1">#REF!</definedName>
    <definedName name="etter" localSheetId="0" hidden="1">#REF!</definedName>
    <definedName name="etter" hidden="1">#REF!</definedName>
    <definedName name="FCode" localSheetId="2" hidden="1">#REF!</definedName>
    <definedName name="FCode" localSheetId="0" hidden="1">#REF!</definedName>
    <definedName name="FCode" hidden="1">#REF!</definedName>
    <definedName name="febr2003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ill" hidden="1">'[7]138-05'!$A$8:$A$175</definedName>
    <definedName name="HiddenRows" localSheetId="2" hidden="1">#REF!</definedName>
    <definedName name="HiddenRows" localSheetId="0" hidden="1">#REF!</definedName>
    <definedName name="HiddenRows" hidden="1">#REF!</definedName>
    <definedName name="HTML_CodePage" hidden="1">1254</definedName>
    <definedName name="HTML_Control" hidden="1">{"'DOVIZ2003'!$A$427:$L$449"}</definedName>
    <definedName name="HTML_Description" hidden="1">""</definedName>
    <definedName name="HTML_Email" hidden="1">"bineci@sa.com.tr"</definedName>
    <definedName name="HTML_Header" hidden="1">""</definedName>
    <definedName name="HTML_LastUpdate" hidden="1">"05.05.2003"</definedName>
    <definedName name="HTML_LineAfter" hidden="1">FALSE</definedName>
    <definedName name="HTML_LineBefore" hidden="1">FALSE</definedName>
    <definedName name="HTML_Name" hidden="1">"Planlama- Dr.Barbaros İNECİ"</definedName>
    <definedName name="HTML_OBDlg2" hidden="1">TRUE</definedName>
    <definedName name="HTML_OBDlg4" hidden="1">TRUE</definedName>
    <definedName name="HTML_OS" hidden="1">0</definedName>
    <definedName name="HTML_PathFile" hidden="1">"C:\BARBAROS INECI\SANET\doviz03.htm"</definedName>
    <definedName name="HTML_Title" hidden="1">""</definedName>
    <definedName name="INDEXX" localSheetId="2" hidden="1">Main.SAPF4Help()</definedName>
    <definedName name="INDEXX" localSheetId="0" hidden="1">Main.SAPF4Help()</definedName>
    <definedName name="INDEXX" hidden="1">Main.SAPF4Help()</definedName>
    <definedName name="IQ_ADDIN" hidden="1">"AUTO"</definedName>
    <definedName name="KH" localSheetId="2" hidden="1">Main.SAPF4Help()</definedName>
    <definedName name="KH" localSheetId="0" hidden="1">Main.SAPF4Help()</definedName>
    <definedName name="KH" hidden="1">Main.SAPF4Help()</definedName>
    <definedName name="lşiiş" localSheetId="2" hidden="1">#REF!</definedName>
    <definedName name="lşiiş" localSheetId="0" hidden="1">#REF!</definedName>
    <definedName name="lşiiş" hidden="1">#REF!</definedName>
    <definedName name="lşilş" localSheetId="2" hidden="1">#REF!</definedName>
    <definedName name="lşilş" localSheetId="0" hidden="1">#REF!</definedName>
    <definedName name="lşilş" hidden="1">#REF!</definedName>
    <definedName name="new" hidden="1">0</definedName>
    <definedName name="NIM_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OrderTable" localSheetId="2" hidden="1">#REF!</definedName>
    <definedName name="OrderTable" localSheetId="0" hidden="1">#REF!</definedName>
    <definedName name="OrderTable" hidden="1">#REF!</definedName>
    <definedName name="Pal_Workbook_GUID" hidden="1">"JGWTPT9SRYYJT7W4MAJGWPXX"</definedName>
    <definedName name="pippo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xlnm.Print_Area" localSheetId="0">FactSheet_Cons!$B$2:$K$55</definedName>
    <definedName name="_xlnm.Print_Area" localSheetId="1">FactSheet_Disco!$B$2:$K$57</definedName>
    <definedName name="ProdForm" localSheetId="2" hidden="1">#REF!</definedName>
    <definedName name="ProdForm" localSheetId="0" hidden="1">#REF!</definedName>
    <definedName name="ProdForm" hidden="1">#REF!</definedName>
    <definedName name="Product" localSheetId="2" hidden="1">#REF!</definedName>
    <definedName name="Product" localSheetId="0" hidden="1">#REF!</definedName>
    <definedName name="Product" hidden="1">#REF!</definedName>
    <definedName name="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v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w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CArea" localSheetId="2" hidden="1">#REF!</definedName>
    <definedName name="RCArea" localSheetId="0" hidden="1">#REF!</definedName>
    <definedName name="RCArea" hidden="1">#REF!</definedName>
    <definedName name="ret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0</definedName>
    <definedName name="RiskFixedSeed" hidden="1">1</definedName>
    <definedName name="RiskHasSettings" hidden="1">5</definedName>
    <definedName name="RiskMinimizeOnStart" hidden="1">TRUE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2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" localSheetId="2" hidden="1">#REF!</definedName>
    <definedName name="rr" localSheetId="0" hidden="1">#REF!</definedName>
    <definedName name="rr" hidden="1">#REF!</definedName>
    <definedName name="rtyrytr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rwe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ajd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NEM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APBEXrevision" hidden="1">1</definedName>
    <definedName name="SAPBEXsysID" hidden="1">"MDP"</definedName>
    <definedName name="SAPBEXwbID" hidden="1">"3MVHZ9YHGX35VCP8469G9SAP7"</definedName>
    <definedName name="SAPFuncF4Help" localSheetId="2" hidden="1">Main.SAPF4Help()</definedName>
    <definedName name="SAPFuncF4Help" localSheetId="0" hidden="1">Main.SAPF4Help()</definedName>
    <definedName name="SAPFuncF4Help" hidden="1">Main.SAPF4Help()</definedName>
    <definedName name="shjahdAJ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IG_CONTROLE" localSheetId="2" hidden="1">#REF!</definedName>
    <definedName name="SIG_CONTROLE" localSheetId="0" hidden="1">#REF!</definedName>
    <definedName name="SIG_CONTROLE" hidden="1">#REF!</definedName>
    <definedName name="SIG_YCPATB3_H0069" localSheetId="2" hidden="1">#REF!</definedName>
    <definedName name="SIG_YCPATB3_H0069" localSheetId="0" hidden="1">#REF!</definedName>
    <definedName name="SIG_YCPATB3_H0069" hidden="1">#REF!</definedName>
    <definedName name="SIG_YCPATB3_H0070" localSheetId="2" hidden="1">#REF!</definedName>
    <definedName name="SIG_YCPATB3_H0070" localSheetId="0" hidden="1">#REF!</definedName>
    <definedName name="SIG_YCPATB3_H0070" hidden="1">#REF!</definedName>
    <definedName name="SIG_YCPATB3_H0071" localSheetId="2" hidden="1">#REF!</definedName>
    <definedName name="SIG_YCPATB3_H0071" localSheetId="0" hidden="1">#REF!</definedName>
    <definedName name="SIG_YCPATB3_H0071" hidden="1">#REF!</definedName>
    <definedName name="SIG_YCPATB3_H0072" localSheetId="2" hidden="1">#REF!</definedName>
    <definedName name="SIG_YCPATB3_H0072" localSheetId="0" hidden="1">#REF!</definedName>
    <definedName name="SIG_YCPATB3_H0072" hidden="1">#REF!</definedName>
    <definedName name="SIG_YCPATB3_H0073" localSheetId="2" hidden="1">#REF!</definedName>
    <definedName name="SIG_YCPATB3_H0073" localSheetId="0" hidden="1">#REF!</definedName>
    <definedName name="SIG_YCPATB3_H0073" hidden="1">#REF!</definedName>
    <definedName name="SIG_YCPATB3_H0074" localSheetId="2" hidden="1">#REF!</definedName>
    <definedName name="SIG_YCPATB3_H0074" localSheetId="0" hidden="1">#REF!</definedName>
    <definedName name="SIG_YCPATB3_H0074" hidden="1">#REF!</definedName>
    <definedName name="SIG_YCPATB3_H0075" localSheetId="2" hidden="1">#REF!</definedName>
    <definedName name="SIG_YCPATB3_H0075" localSheetId="0" hidden="1">#REF!</definedName>
    <definedName name="SIG_YCPATB3_H0075" hidden="1">#REF!</definedName>
    <definedName name="SIG_YCPATB3_H0076" localSheetId="2" hidden="1">#REF!</definedName>
    <definedName name="SIG_YCPATB3_H0076" localSheetId="0" hidden="1">#REF!</definedName>
    <definedName name="SIG_YCPATB3_H0076" hidden="1">#REF!</definedName>
    <definedName name="SIG_YCPATB3_H0077" localSheetId="2" hidden="1">#REF!</definedName>
    <definedName name="SIG_YCPATB3_H0077" localSheetId="0" hidden="1">#REF!</definedName>
    <definedName name="SIG_YCPATB3_H0077" hidden="1">#REF!</definedName>
    <definedName name="SIG_YCPATB3_H0078" localSheetId="2" hidden="1">#REF!</definedName>
    <definedName name="SIG_YCPATB3_H0078" localSheetId="0" hidden="1">#REF!</definedName>
    <definedName name="SIG_YCPATB3_H0078" hidden="1">#REF!</definedName>
    <definedName name="SIG_YCPATB3_H0079" localSheetId="2" hidden="1">#REF!</definedName>
    <definedName name="SIG_YCPATB3_H0079" localSheetId="0" hidden="1">#REF!</definedName>
    <definedName name="SIG_YCPATB3_H0079" hidden="1">#REF!</definedName>
    <definedName name="SIG_YCPATB3_H0080" localSheetId="2" hidden="1">#REF!</definedName>
    <definedName name="SIG_YCPATB3_H0080" localSheetId="0" hidden="1">#REF!</definedName>
    <definedName name="SIG_YCPATB3_H0080" hidden="1">#REF!</definedName>
    <definedName name="SIG_YCPATB3_H0081" localSheetId="2" hidden="1">#REF!</definedName>
    <definedName name="SIG_YCPATB3_H0081" localSheetId="0" hidden="1">#REF!</definedName>
    <definedName name="SIG_YCPATB3_H0081" hidden="1">#REF!</definedName>
    <definedName name="SIG_YCPATB3_H0082" localSheetId="2" hidden="1">#REF!</definedName>
    <definedName name="SIG_YCPATB3_H0082" localSheetId="0" hidden="1">#REF!</definedName>
    <definedName name="SIG_YCPATB3_H0082" hidden="1">#REF!</definedName>
    <definedName name="SIG_YCPATB3_H0083" localSheetId="2" hidden="1">#REF!</definedName>
    <definedName name="SIG_YCPATB3_H0083" localSheetId="0" hidden="1">#REF!</definedName>
    <definedName name="SIG_YCPATB3_H0083" hidden="1">#REF!</definedName>
    <definedName name="SIG_YCPATB3_H0084" localSheetId="2" hidden="1">#REF!</definedName>
    <definedName name="SIG_YCPATB3_H0084" localSheetId="0" hidden="1">#REF!</definedName>
    <definedName name="SIG_YCPATB3_H0084" hidden="1">#REF!</definedName>
    <definedName name="SpecialPrice" localSheetId="2" hidden="1">#REF!</definedName>
    <definedName name="SpecialPrice" localSheetId="0" hidden="1">#REF!</definedName>
    <definedName name="SpecialPrice" hidden="1">#REF!</definedName>
    <definedName name="SS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tbl_ProdInfo" localSheetId="2" hidden="1">#REF!</definedName>
    <definedName name="tbl_ProdInfo" localSheetId="0" hidden="1">#REF!</definedName>
    <definedName name="tbl_ProdInfo" hidden="1">#REF!</definedName>
    <definedName name="terter" hidden="1">{#N/A,#N/A,TRUE,"Sales Comparison";#N/A,#N/A,TRUE,"Cum. Summary FFR";#N/A,#N/A,TRUE,"Monthly Summary FFR";#N/A,#N/A,TRUE,"Cum. Summary TL";#N/A,#N/A,TRUE,"Monthly Summary TL"}</definedName>
    <definedName name="TextRefCopyRangeCount" hidden="1">9</definedName>
    <definedName name="ujyt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Volume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ew" hidden="1">{"'22.17'!$A$1:$J$51"}</definedName>
    <definedName name="wrn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ging._.and._.Trend._.Analysis._4" hidden="1">{#N/A,#N/A,FALSE,"Aging Summary";#N/A,#N/A,FALSE,"Ratio Analysis";#N/A,#N/A,FALSE,"Test 120 Day Accts";#N/A,#N/A,FALSE,"Tickmarks"}</definedName>
    <definedName name="wrn.Aging._.and._.Trend._.Analysis._5" hidden="1">{#N/A,#N/A,FALSE,"Aging Summary";#N/A,#N/A,FALSE,"Ratio Analysis";#N/A,#N/A,FALSE,"Test 120 Day Accts";#N/A,#N/A,FALSE,"Tickmarks"}</definedName>
    <definedName name="wrn.all._.schedules.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ylık.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capital._.schedules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ri._.Ay." hidden="1">{#N/A,#N/A,FALSE,"Bilanço";#N/A,#N/A,FALSE,"Kümülatif Gelir Tablosu";#N/A,#N/A,FALSE,"Aylık Gelir Tablosu";#N/A,#N/A,FALSE,"Raşyo 1"}</definedName>
    <definedName name="wrn.Cari._.Ay._1" hidden="1">{#N/A,#N/A,FALSE,"Bilanço";#N/A,#N/A,FALSE,"Kümülatif Gelir Tablosu";#N/A,#N/A,FALSE,"Aylık Gelir Tablosu";#N/A,#N/A,FALSE,"Raşyo 1"}</definedName>
    <definedName name="wrn.Cari._.Ay._2" hidden="1">{#N/A,#N/A,FALSE,"Bilanço";#N/A,#N/A,FALSE,"Kümülatif Gelir Tablosu";#N/A,#N/A,FALSE,"Aylık Gelir Tablosu";#N/A,#N/A,FALSE,"Raşyo 1"}</definedName>
    <definedName name="wrn.Cari._.Ay._3" hidden="1">{#N/A,#N/A,FALSE,"Bilanço";#N/A,#N/A,FALSE,"Kümülatif Gelir Tablosu";#N/A,#N/A,FALSE,"Aylık Gelir Tablosu";#N/A,#N/A,FALSE,"Raşyo 1"}</definedName>
    <definedName name="wrn.Cari._.Ay._4" hidden="1">{#N/A,#N/A,FALSE,"Bilanço";#N/A,#N/A,FALSE,"Kümülatif Gelir Tablosu";#N/A,#N/A,FALSE,"Aylık Gelir Tablosu";#N/A,#N/A,FALSE,"Raşyo 1"}</definedName>
    <definedName name="wrn.Cari._.Ay._5" hidden="1">{#N/A,#N/A,FALSE,"Bilanço";#N/A,#N/A,FALSE,"Kümülatif Gelir Tablosu";#N/A,#N/A,FALSE,"Aylık Gelir Tablosu";#N/A,#N/A,FALSE,"Raşyo 1"}</definedName>
    <definedName name="wrn.Monthly._.Report." hidden="1">{#N/A,#N/A,TRUE,"Sales Comparison";#N/A,#N/A,TRUE,"Cum. Summary FFR";#N/A,#N/A,TRUE,"Monthly Summary FFR";#N/A,#N/A,TRUE,"Cum. Summary TL";#N/A,#N/A,TRUE,"Monthly Summary TL"}</definedName>
    <definedName name="wrn.Monthly._.Report._1" hidden="1">{#N/A,#N/A,TRUE,"Sales Comparison";#N/A,#N/A,TRUE,"Cum. Summary FFR";#N/A,#N/A,TRUE,"Monthly Summary FFR";#N/A,#N/A,TRUE,"Cum. Summary TL";#N/A,#N/A,TRUE,"Monthly Summary TL"}</definedName>
    <definedName name="wrn.Monthly._.Report._2" hidden="1">{#N/A,#N/A,TRUE,"Sales Comparison";#N/A,#N/A,TRUE,"Cum. Summary FFR";#N/A,#N/A,TRUE,"Monthly Summary FFR";#N/A,#N/A,TRUE,"Cum. Summary TL";#N/A,#N/A,TRUE,"Monthly Summary TL"}</definedName>
    <definedName name="wrn.Monthly._.Report._3" hidden="1">{#N/A,#N/A,TRUE,"Sales Comparison";#N/A,#N/A,TRUE,"Cum. Summary FFR";#N/A,#N/A,TRUE,"Monthly Summary FFR";#N/A,#N/A,TRUE,"Cum. Summary TL";#N/A,#N/A,TRUE,"Monthly Summary TL"}</definedName>
    <definedName name="wrn.Monthly._.Report._4" hidden="1">{#N/A,#N/A,TRUE,"Sales Comparison";#N/A,#N/A,TRUE,"Cum. Summary FFR";#N/A,#N/A,TRUE,"Monthly Summary FFR";#N/A,#N/A,TRUE,"Cum. Summary TL";#N/A,#N/A,TRUE,"Monthly Summary TL"}</definedName>
    <definedName name="wrn.Monthly._.Report._5" hidden="1">{#N/A,#N/A,TRUE,"Sales Comparison";#N/A,#N/A,TRUE,"Cum. Summary FFR";#N/A,#N/A,TRUE,"Monthly Summary FFR";#N/A,#N/A,TRUE,"Cum. Summary TL";#N/A,#N/A,TRUE,"Monthly Summary TL"}</definedName>
    <definedName name="wrn.RAPOR1." hidden="1">{"ACIK",#N/A,FALSE,"A";"EXIM",#N/A,FALSE,"B";"DOVIZ",#N/A,FALSE,"D"}</definedName>
    <definedName name="wrn.RAPOR1._1" hidden="1">{"ACIK",#N/A,FALSE,"A";"EXIM",#N/A,FALSE,"B";"DOVIZ",#N/A,FALSE,"D"}</definedName>
    <definedName name="wrn.RAPOR1._2" hidden="1">{"ACIK",#N/A,FALSE,"A";"EXIM",#N/A,FALSE,"B";"DOVIZ",#N/A,FALSE,"D"}</definedName>
    <definedName name="wrn.RAPOR1._3" hidden="1">{"ACIK",#N/A,FALSE,"A";"EXIM",#N/A,FALSE,"B";"DOVIZ",#N/A,FALSE,"D"}</definedName>
    <definedName name="wrn.RAPOR1._4" hidden="1">{"ACIK",#N/A,FALSE,"A";"EXIM",#N/A,FALSE,"B";"DOVIZ",#N/A,FALSE,"D"}</definedName>
    <definedName name="wrn.RAPOR1._5" hidden="1">{"ACIK",#N/A,FALSE,"A";"EXIM",#N/A,FALSE,"B";"DOVIZ",#N/A,FALSE,"D"}</definedName>
    <definedName name="wrn.raport.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X" hidden="1">{#N/A,#N/A,FALSE,"Aging Summary";#N/A,#N/A,FALSE,"Ratio Analysis";#N/A,#N/A,FALSE,"Test 120 Day Accts";#N/A,#N/A,FALSE,"Tickmarks"}</definedName>
    <definedName name="X_1" hidden="1">{#N/A,#N/A,FALSE,"Aging Summary";#N/A,#N/A,FALSE,"Ratio Analysis";#N/A,#N/A,FALSE,"Test 120 Day Accts";#N/A,#N/A,FALSE,"Tickmarks"}</definedName>
    <definedName name="X_2" hidden="1">{#N/A,#N/A,FALSE,"Aging Summary";#N/A,#N/A,FALSE,"Ratio Analysis";#N/A,#N/A,FALSE,"Test 120 Day Accts";#N/A,#N/A,FALSE,"Tickmarks"}</definedName>
    <definedName name="X_3" hidden="1">{#N/A,#N/A,FALSE,"Aging Summary";#N/A,#N/A,FALSE,"Ratio Analysis";#N/A,#N/A,FALSE,"Test 120 Day Accts";#N/A,#N/A,FALSE,"Tickmarks"}</definedName>
    <definedName name="X_4" hidden="1">{#N/A,#N/A,FALSE,"Aging Summary";#N/A,#N/A,FALSE,"Ratio Analysis";#N/A,#N/A,FALSE,"Test 120 Day Accts";#N/A,#N/A,FALSE,"Tickmarks"}</definedName>
    <definedName name="X_5" hidden="1">{#N/A,#N/A,FALSE,"Aging Summary";#N/A,#N/A,FALSE,"Ratio Analysis";#N/A,#N/A,FALSE,"Test 120 Day Accts";#N/A,#N/A,FALSE,"Tickmarks"}</definedName>
  </definedNames>
  <calcPr calcId="162913"/>
</workbook>
</file>

<file path=xl/calcChain.xml><?xml version="1.0" encoding="utf-8"?>
<calcChain xmlns="http://schemas.openxmlformats.org/spreadsheetml/2006/main">
  <c r="G57" i="3" l="1"/>
  <c r="G56" i="3"/>
  <c r="K54" i="3"/>
  <c r="G54" i="3"/>
  <c r="E53" i="3"/>
  <c r="G53" i="3" s="1"/>
  <c r="D53" i="3"/>
  <c r="C53" i="3"/>
  <c r="K52" i="3"/>
  <c r="G52" i="3"/>
  <c r="K51" i="3"/>
  <c r="I53" i="3"/>
  <c r="G51" i="3"/>
  <c r="K49" i="3"/>
  <c r="G49" i="3"/>
  <c r="E48" i="3"/>
  <c r="G48" i="3" s="1"/>
  <c r="D48" i="3"/>
  <c r="C48" i="3"/>
  <c r="I48" i="3"/>
  <c r="G47" i="3"/>
  <c r="J48" i="3"/>
  <c r="G46" i="3"/>
  <c r="K44" i="3"/>
  <c r="G44" i="3"/>
  <c r="G43" i="3"/>
  <c r="E43" i="3"/>
  <c r="D43" i="3"/>
  <c r="C43" i="3"/>
  <c r="K42" i="3"/>
  <c r="J43" i="3"/>
  <c r="G42" i="3"/>
  <c r="I43" i="3"/>
  <c r="G41" i="3"/>
  <c r="F39" i="3"/>
  <c r="E39" i="3"/>
  <c r="G39" i="3" s="1"/>
  <c r="D39" i="3"/>
  <c r="C39" i="3"/>
  <c r="I39" i="3"/>
  <c r="G38" i="3"/>
  <c r="K37" i="3"/>
  <c r="G37" i="3"/>
  <c r="K36" i="3"/>
  <c r="G36" i="3"/>
  <c r="K34" i="3"/>
  <c r="G34" i="3"/>
  <c r="F33" i="3"/>
  <c r="J29" i="3" s="1"/>
  <c r="E33" i="3"/>
  <c r="I29" i="3" s="1"/>
  <c r="D33" i="3"/>
  <c r="C33" i="3"/>
  <c r="K32" i="3"/>
  <c r="G32" i="3"/>
  <c r="J31" i="3"/>
  <c r="G31" i="3"/>
  <c r="K30" i="3"/>
  <c r="G30" i="3"/>
  <c r="G29" i="3"/>
  <c r="F24" i="3"/>
  <c r="E24" i="3"/>
  <c r="D24" i="3"/>
  <c r="C24" i="3"/>
  <c r="K23" i="3"/>
  <c r="G23" i="3"/>
  <c r="K22" i="3"/>
  <c r="G22" i="3"/>
  <c r="G21" i="3"/>
  <c r="K20" i="3"/>
  <c r="G20" i="3"/>
  <c r="K18" i="3"/>
  <c r="G18" i="3"/>
  <c r="K17" i="3"/>
  <c r="G17" i="3"/>
  <c r="J16" i="3"/>
  <c r="J21" i="3" s="1"/>
  <c r="J24" i="3" s="1"/>
  <c r="F16" i="3"/>
  <c r="F19" i="3" s="1"/>
  <c r="E16" i="3"/>
  <c r="E19" i="3" s="1"/>
  <c r="D16" i="3"/>
  <c r="C16" i="3"/>
  <c r="K15" i="3"/>
  <c r="G15" i="3"/>
  <c r="G14" i="3"/>
  <c r="K13" i="3"/>
  <c r="K12" i="3"/>
  <c r="G12" i="3"/>
  <c r="K11" i="3"/>
  <c r="K10" i="3"/>
  <c r="G10" i="3"/>
  <c r="K9" i="3"/>
  <c r="I6" i="3"/>
  <c r="I14" i="3" s="1"/>
  <c r="I19" i="3" s="1"/>
  <c r="G9" i="3"/>
  <c r="K8" i="3"/>
  <c r="G8" i="3"/>
  <c r="K7" i="3"/>
  <c r="I16" i="3"/>
  <c r="G7" i="3"/>
  <c r="F6" i="3"/>
  <c r="F13" i="3" s="1"/>
  <c r="E6" i="3"/>
  <c r="E13" i="3" s="1"/>
  <c r="D6" i="3"/>
  <c r="D14" i="3" s="1"/>
  <c r="C6" i="3"/>
  <c r="C14" i="3" s="1"/>
  <c r="K5" i="3"/>
  <c r="I31" i="3"/>
  <c r="K31" i="3" s="1"/>
  <c r="G5" i="3"/>
  <c r="G4" i="3"/>
  <c r="K37" i="2"/>
  <c r="G37" i="2"/>
  <c r="K36" i="2"/>
  <c r="G36" i="2"/>
  <c r="G34" i="2"/>
  <c r="G33" i="2"/>
  <c r="K32" i="2"/>
  <c r="G32" i="2"/>
  <c r="K31" i="2"/>
  <c r="G31" i="2"/>
  <c r="K30" i="2"/>
  <c r="G30" i="2"/>
  <c r="K29" i="2"/>
  <c r="G29" i="2"/>
  <c r="K28" i="2"/>
  <c r="G28" i="2"/>
  <c r="K27" i="2"/>
  <c r="F27" i="2"/>
  <c r="G27" i="2" s="1"/>
  <c r="E27" i="2"/>
  <c r="E25" i="2" s="1"/>
  <c r="D27" i="2"/>
  <c r="D25" i="2" s="1"/>
  <c r="I25" i="2"/>
  <c r="G26" i="2"/>
  <c r="J25" i="2"/>
  <c r="C25" i="2"/>
  <c r="K20" i="2"/>
  <c r="K19" i="2"/>
  <c r="G19" i="2"/>
  <c r="K17" i="2"/>
  <c r="G17" i="2"/>
  <c r="K16" i="2"/>
  <c r="G16" i="2"/>
  <c r="K15" i="2"/>
  <c r="G15" i="2"/>
  <c r="K13" i="2"/>
  <c r="F13" i="2"/>
  <c r="G13" i="2" s="1"/>
  <c r="K12" i="2"/>
  <c r="G12" i="2"/>
  <c r="K11" i="2"/>
  <c r="G11" i="2"/>
  <c r="K10" i="2"/>
  <c r="G10" i="2"/>
  <c r="J9" i="2"/>
  <c r="J14" i="2" s="1"/>
  <c r="I9" i="2"/>
  <c r="E9" i="2"/>
  <c r="E14" i="2" s="1"/>
  <c r="E18" i="2" s="1"/>
  <c r="E21" i="2" s="1"/>
  <c r="D9" i="2"/>
  <c r="D14" i="2" s="1"/>
  <c r="D18" i="2" s="1"/>
  <c r="D21" i="2" s="1"/>
  <c r="C9" i="2"/>
  <c r="C14" i="2" s="1"/>
  <c r="C18" i="2" s="1"/>
  <c r="C21" i="2" s="1"/>
  <c r="K7" i="2"/>
  <c r="G7" i="2"/>
  <c r="K6" i="2"/>
  <c r="K5" i="2"/>
  <c r="F5" i="2"/>
  <c r="G5" i="2" s="1"/>
  <c r="I14" i="2"/>
  <c r="I18" i="2" s="1"/>
  <c r="G4" i="2"/>
  <c r="K53" i="1"/>
  <c r="G53" i="1"/>
  <c r="K51" i="1"/>
  <c r="G51" i="1"/>
  <c r="J49" i="1"/>
  <c r="F49" i="1"/>
  <c r="I49" i="1" s="1"/>
  <c r="I52" i="1" s="1"/>
  <c r="E49" i="1"/>
  <c r="D49" i="1"/>
  <c r="K46" i="1"/>
  <c r="G46" i="1"/>
  <c r="K45" i="1"/>
  <c r="G45" i="1"/>
  <c r="G44" i="1"/>
  <c r="F44" i="1"/>
  <c r="F47" i="1" s="1"/>
  <c r="E44" i="1"/>
  <c r="E47" i="1" s="1"/>
  <c r="E50" i="1" s="1"/>
  <c r="D44" i="1"/>
  <c r="D47" i="1" s="1"/>
  <c r="D50" i="1" s="1"/>
  <c r="C44" i="1"/>
  <c r="C47" i="1" s="1"/>
  <c r="I44" i="1"/>
  <c r="I47" i="1" s="1"/>
  <c r="I50" i="1" s="1"/>
  <c r="G43" i="1"/>
  <c r="K42" i="1"/>
  <c r="G42" i="1"/>
  <c r="G38" i="1"/>
  <c r="J35" i="1"/>
  <c r="F35" i="1"/>
  <c r="E35" i="1"/>
  <c r="D35" i="1"/>
  <c r="C35" i="1"/>
  <c r="J33" i="1"/>
  <c r="F33" i="1"/>
  <c r="G33" i="1" s="1"/>
  <c r="E33" i="1"/>
  <c r="D33" i="1"/>
  <c r="C33" i="1"/>
  <c r="K31" i="1"/>
  <c r="G31" i="1"/>
  <c r="K30" i="1"/>
  <c r="G30" i="1"/>
  <c r="K29" i="1"/>
  <c r="F29" i="1"/>
  <c r="G29" i="1" s="1"/>
  <c r="E29" i="1"/>
  <c r="E26" i="1" s="1"/>
  <c r="D29" i="1"/>
  <c r="D26" i="1" s="1"/>
  <c r="C29" i="1"/>
  <c r="C26" i="1" s="1"/>
  <c r="K28" i="1"/>
  <c r="G28" i="1"/>
  <c r="G27" i="1"/>
  <c r="I26" i="1"/>
  <c r="F26" i="1"/>
  <c r="G26" i="1" s="1"/>
  <c r="E25" i="1"/>
  <c r="G25" i="1" s="1"/>
  <c r="D25" i="1"/>
  <c r="C25" i="1"/>
  <c r="F24" i="1"/>
  <c r="E24" i="1"/>
  <c r="D24" i="1"/>
  <c r="C24" i="1"/>
  <c r="F23" i="1"/>
  <c r="C23" i="1"/>
  <c r="I35" i="1"/>
  <c r="G20" i="1"/>
  <c r="J34" i="1"/>
  <c r="K34" i="1" s="1"/>
  <c r="I33" i="1"/>
  <c r="G18" i="1"/>
  <c r="C17" i="1"/>
  <c r="C21" i="1" s="1"/>
  <c r="C54" i="1" s="1"/>
  <c r="K16" i="1"/>
  <c r="G16" i="1"/>
  <c r="F15" i="1"/>
  <c r="F17" i="1" s="1"/>
  <c r="K14" i="1"/>
  <c r="G14" i="1"/>
  <c r="K13" i="1"/>
  <c r="G13" i="1"/>
  <c r="K12" i="1"/>
  <c r="G11" i="1"/>
  <c r="J24" i="1"/>
  <c r="I24" i="1"/>
  <c r="G10" i="1"/>
  <c r="K8" i="1"/>
  <c r="G8" i="1"/>
  <c r="K7" i="1"/>
  <c r="G7" i="1"/>
  <c r="E6" i="1"/>
  <c r="E9" i="1" s="1"/>
  <c r="D6" i="1"/>
  <c r="D9" i="1" s="1"/>
  <c r="D15" i="1" s="1"/>
  <c r="C6" i="1"/>
  <c r="C9" i="1" s="1"/>
  <c r="K5" i="1"/>
  <c r="G5" i="1"/>
  <c r="I6" i="1"/>
  <c r="I9" i="1" s="1"/>
  <c r="I15" i="1" s="1"/>
  <c r="G4" i="1"/>
  <c r="K24" i="1" l="1"/>
  <c r="G24" i="1"/>
  <c r="G35" i="1"/>
  <c r="K43" i="3"/>
  <c r="K9" i="2"/>
  <c r="F25" i="2"/>
  <c r="G25" i="2" s="1"/>
  <c r="K25" i="2"/>
  <c r="G13" i="3"/>
  <c r="E25" i="3"/>
  <c r="C19" i="3"/>
  <c r="C25" i="3" s="1"/>
  <c r="G24" i="3"/>
  <c r="D19" i="3"/>
  <c r="D25" i="3" s="1"/>
  <c r="G19" i="3"/>
  <c r="G33" i="3"/>
  <c r="G49" i="1"/>
  <c r="E52" i="1"/>
  <c r="G6" i="1"/>
  <c r="D52" i="1"/>
  <c r="I23" i="1"/>
  <c r="I32" i="1" s="1"/>
  <c r="I36" i="1" s="1"/>
  <c r="I37" i="1" s="1"/>
  <c r="I17" i="1"/>
  <c r="I21" i="1" s="1"/>
  <c r="D17" i="1"/>
  <c r="D21" i="1" s="1"/>
  <c r="D54" i="1" s="1"/>
  <c r="D23" i="1"/>
  <c r="D32" i="1" s="1"/>
  <c r="D36" i="1" s="1"/>
  <c r="D37" i="1" s="1"/>
  <c r="G9" i="1"/>
  <c r="E15" i="1"/>
  <c r="F21" i="1"/>
  <c r="K4" i="1"/>
  <c r="J6" i="1"/>
  <c r="K10" i="1"/>
  <c r="K18" i="1"/>
  <c r="K20" i="1"/>
  <c r="K27" i="1"/>
  <c r="J26" i="1"/>
  <c r="K26" i="1" s="1"/>
  <c r="K33" i="1"/>
  <c r="K35" i="1"/>
  <c r="J44" i="1"/>
  <c r="J18" i="2"/>
  <c r="K14" i="2"/>
  <c r="K18" i="2" s="1"/>
  <c r="K43" i="1"/>
  <c r="G47" i="1"/>
  <c r="K16" i="3"/>
  <c r="I21" i="3"/>
  <c r="I24" i="3" s="1"/>
  <c r="I33" i="3"/>
  <c r="K19" i="1"/>
  <c r="C32" i="1"/>
  <c r="C36" i="1" s="1"/>
  <c r="C37" i="1" s="1"/>
  <c r="F32" i="1"/>
  <c r="I21" i="2"/>
  <c r="J33" i="3"/>
  <c r="K29" i="3"/>
  <c r="K48" i="3"/>
  <c r="K49" i="1"/>
  <c r="K4" i="2"/>
  <c r="K26" i="2"/>
  <c r="K4" i="3"/>
  <c r="K38" i="3"/>
  <c r="J39" i="3"/>
  <c r="K39" i="3" s="1"/>
  <c r="K41" i="3"/>
  <c r="K47" i="3"/>
  <c r="J6" i="3"/>
  <c r="K6" i="3" s="1"/>
  <c r="F25" i="3"/>
  <c r="G25" i="3" s="1"/>
  <c r="F50" i="1"/>
  <c r="G50" i="1" s="1"/>
  <c r="J53" i="3"/>
  <c r="K53" i="3" s="1"/>
  <c r="F9" i="2"/>
  <c r="G9" i="2" s="1"/>
  <c r="G6" i="3"/>
  <c r="G16" i="3"/>
  <c r="K46" i="3"/>
  <c r="J14" i="3" l="1"/>
  <c r="J19" i="3" s="1"/>
  <c r="I25" i="3"/>
  <c r="K24" i="3"/>
  <c r="F54" i="1"/>
  <c r="G54" i="1" s="1"/>
  <c r="G15" i="1"/>
  <c r="E23" i="1"/>
  <c r="E17" i="1"/>
  <c r="J47" i="1"/>
  <c r="K44" i="1"/>
  <c r="J21" i="2"/>
  <c r="K21" i="2" s="1"/>
  <c r="K6" i="1"/>
  <c r="J9" i="1"/>
  <c r="F14" i="2"/>
  <c r="K33" i="3"/>
  <c r="F36" i="1"/>
  <c r="K21" i="3"/>
  <c r="F52" i="1"/>
  <c r="G52" i="1" s="1"/>
  <c r="K14" i="3" l="1"/>
  <c r="G14" i="2"/>
  <c r="F18" i="2"/>
  <c r="E32" i="1"/>
  <c r="G23" i="1"/>
  <c r="F37" i="1"/>
  <c r="F39" i="1"/>
  <c r="K9" i="1"/>
  <c r="J15" i="1"/>
  <c r="K19" i="3"/>
  <c r="J25" i="3"/>
  <c r="K25" i="3" s="1"/>
  <c r="K47" i="1"/>
  <c r="J50" i="1"/>
  <c r="E21" i="1"/>
  <c r="G21" i="1" s="1"/>
  <c r="G17" i="1"/>
  <c r="G39" i="1" l="1"/>
  <c r="F40" i="1"/>
  <c r="G40" i="1" s="1"/>
  <c r="K50" i="1"/>
  <c r="J52" i="1"/>
  <c r="K52" i="1" s="1"/>
  <c r="K15" i="1"/>
  <c r="J23" i="1"/>
  <c r="J17" i="1"/>
  <c r="E36" i="1"/>
  <c r="G32" i="1"/>
  <c r="F21" i="2"/>
  <c r="G21" i="2" s="1"/>
  <c r="G18" i="2"/>
  <c r="E37" i="1" l="1"/>
  <c r="G37" i="1" s="1"/>
  <c r="G36" i="1"/>
  <c r="J21" i="1"/>
  <c r="K17" i="1"/>
  <c r="J32" i="1"/>
  <c r="K23" i="1"/>
  <c r="K21" i="1" l="1"/>
  <c r="J36" i="1"/>
  <c r="K32" i="1"/>
  <c r="K36" i="1" l="1"/>
  <c r="J37" i="1"/>
  <c r="K37" i="1" s="1"/>
</calcChain>
</file>

<file path=xl/sharedStrings.xml><?xml version="1.0" encoding="utf-8"?>
<sst xmlns="http://schemas.openxmlformats.org/spreadsheetml/2006/main" count="265" uniqueCount="108">
  <si>
    <t xml:space="preserve">Consolidated </t>
  </si>
  <si>
    <t>FY</t>
  </si>
  <si>
    <t>Delta</t>
  </si>
  <si>
    <t>1H</t>
  </si>
  <si>
    <t>Financials</t>
  </si>
  <si>
    <t>16-17</t>
  </si>
  <si>
    <t>17-18</t>
  </si>
  <si>
    <t>Revenue</t>
  </si>
  <si>
    <t>Cost of Sales</t>
  </si>
  <si>
    <t>Gross Margin</t>
  </si>
  <si>
    <t xml:space="preserve">Opex </t>
  </si>
  <si>
    <t>Other income/expense</t>
  </si>
  <si>
    <t>Operating profit</t>
  </si>
  <si>
    <t>Adjustment of depreciation and amortization</t>
  </si>
  <si>
    <t>TradeCo-related pro-forma EBITDA adjustment</t>
  </si>
  <si>
    <t>-</t>
  </si>
  <si>
    <t>Adjustments related to operational fx losses</t>
  </si>
  <si>
    <t>Adjustments related to deposit valuation expense</t>
  </si>
  <si>
    <t>Interest income related to revenue cap  regulation</t>
  </si>
  <si>
    <t>EBITDA</t>
  </si>
  <si>
    <t>Capex reimbursements</t>
  </si>
  <si>
    <t>EBITDA + Capex reimbursements</t>
  </si>
  <si>
    <t>Fair value changes of financial assets</t>
  </si>
  <si>
    <t>Competition Authority penalty provision</t>
  </si>
  <si>
    <t>Non-recurring income related to prior fiscal years</t>
  </si>
  <si>
    <t>Operational Earnings</t>
  </si>
  <si>
    <t>Depreciation &amp; Amortization</t>
  </si>
  <si>
    <t>Financial result</t>
  </si>
  <si>
    <t>Financial expense/income (incl. FX gains/losses)</t>
  </si>
  <si>
    <t>Weighted average cost of financing (%)</t>
  </si>
  <si>
    <t>Deposit valuation expenses</t>
  </si>
  <si>
    <t>Other</t>
  </si>
  <si>
    <t>Income tax</t>
  </si>
  <si>
    <t>Net Income</t>
  </si>
  <si>
    <t>Underlying Net Income</t>
  </si>
  <si>
    <t>Earnings per share (kr)</t>
  </si>
  <si>
    <t>Payout ratio</t>
  </si>
  <si>
    <t>Dividends (fiscal year perspective)</t>
  </si>
  <si>
    <t>Dividend per share (kr)</t>
  </si>
  <si>
    <t>Operating Cash Flow (before interest &amp; tax)</t>
  </si>
  <si>
    <t>Capex</t>
  </si>
  <si>
    <t>Free Cash Flow (before interest &amp; tax)</t>
  </si>
  <si>
    <t>Interest payments (net)</t>
  </si>
  <si>
    <t>Tax payments</t>
  </si>
  <si>
    <t>Free Cash Flow (after interest &amp; tax)</t>
  </si>
  <si>
    <t>Net debt (Opening Balance)</t>
  </si>
  <si>
    <t>Dividend payment</t>
  </si>
  <si>
    <t>Other (FX &amp; accruals)</t>
  </si>
  <si>
    <t>Net debt (Closing Balance)</t>
  </si>
  <si>
    <t>Net debt/Operational earnings</t>
  </si>
  <si>
    <t>Retail</t>
  </si>
  <si>
    <t>Regulated gross profit</t>
  </si>
  <si>
    <t>Liberalised gross profit</t>
  </si>
  <si>
    <t>Customer solutions gross profit</t>
  </si>
  <si>
    <t>Opex</t>
  </si>
  <si>
    <t>Bad debt related income and expense</t>
  </si>
  <si>
    <t>Doubtful provision expense</t>
  </si>
  <si>
    <t>Late payment income</t>
  </si>
  <si>
    <t>Bonus collection</t>
  </si>
  <si>
    <t>Price equalization effects</t>
  </si>
  <si>
    <t>Net deposit additions</t>
  </si>
  <si>
    <t>Delta NWC</t>
  </si>
  <si>
    <t>Power Retail Capex</t>
  </si>
  <si>
    <t>Customer Solutions Capex</t>
  </si>
  <si>
    <t>Operations</t>
  </si>
  <si>
    <t>Sales volume (TWh)</t>
  </si>
  <si>
    <t>Regulated (TWh)</t>
  </si>
  <si>
    <t>Liberalised (TWh)</t>
  </si>
  <si>
    <t>Corporate</t>
  </si>
  <si>
    <t>n.a.</t>
  </si>
  <si>
    <t>Residential &amp; SME</t>
  </si>
  <si>
    <t>Gross profit margin (%)</t>
  </si>
  <si>
    <t>Regulated (%)</t>
  </si>
  <si>
    <t>Liberalised (%)</t>
  </si>
  <si>
    <t>Customer number (m)</t>
  </si>
  <si>
    <t>Churn rates (%)</t>
  </si>
  <si>
    <t>Distribution</t>
  </si>
  <si>
    <t>Financial Income</t>
  </si>
  <si>
    <t>Efficiency &amp; Quality</t>
  </si>
  <si>
    <t>Capex outperformance</t>
  </si>
  <si>
    <t>Opex outperformance</t>
  </si>
  <si>
    <t>T&amp;L outperformance</t>
  </si>
  <si>
    <t>Theft accrual &amp; collection</t>
  </si>
  <si>
    <t>Quality bonus</t>
  </si>
  <si>
    <t>Tax correction</t>
  </si>
  <si>
    <t>Financial income not yet cash-effective</t>
  </si>
  <si>
    <t>Net VAT received/paid</t>
  </si>
  <si>
    <t>Other (non-cash NWC)</t>
  </si>
  <si>
    <t>Actual allowed Capex</t>
  </si>
  <si>
    <t>VAT paid</t>
  </si>
  <si>
    <t>Unpaid and previous year Capex</t>
  </si>
  <si>
    <t>Cash-effective Capex</t>
  </si>
  <si>
    <t>RAB (Opening Balance)</t>
  </si>
  <si>
    <t>Revaluation of opening balance</t>
  </si>
  <si>
    <t>RAB (Closing Balance)</t>
  </si>
  <si>
    <t>WACC (real in %)</t>
  </si>
  <si>
    <t>Initial allowed Capex (real)</t>
  </si>
  <si>
    <t>Initial allowed Capex (nominal)</t>
  </si>
  <si>
    <t>Overspending (%)</t>
  </si>
  <si>
    <t>T&amp;L Başkent</t>
  </si>
  <si>
    <t>Target</t>
  </si>
  <si>
    <t>Actual rate</t>
  </si>
  <si>
    <t>% outperformance</t>
  </si>
  <si>
    <t>Total Distributed Energy (TWh)</t>
  </si>
  <si>
    <t>T&amp;L Ayedaş</t>
  </si>
  <si>
    <t>T&amp;L Toroslar</t>
  </si>
  <si>
    <t>Network length (km)</t>
  </si>
  <si>
    <t>Network connections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</si>
</sst>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%"/>
    <numFmt numFmtId="165" formatCode="#,##0.0"/>
    <numFmt numFmtId="166" formatCode="#,##0.0000"/>
    <numFmt numFmtId="167" formatCode="_-* #,##0.00\ _₺_-;\-* #,##0.00\ _₺_-;_-* &quot;-&quot;??\ _₺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D7D31"/>
        <bgColor indexed="64"/>
      </patternFill>
    </fill>
  </fills>
  <borders count="5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 style="medium">
        <color rgb="FFFFC000"/>
      </bottom>
      <diagonal/>
    </border>
    <border>
      <left style="thick">
        <color theme="0"/>
      </left>
      <right style="thick">
        <color theme="0"/>
      </right>
      <top/>
      <bottom style="medium">
        <color rgb="FFFFC000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9" fillId="0" borderId="0"/>
    <xf numFmtId="0" fontId="9" fillId="0" borderId="0"/>
    <xf numFmtId="0" fontId="10" fillId="0" borderId="0"/>
    <xf numFmtId="0" fontId="8" fillId="0" borderId="0"/>
    <xf numFmtId="0" fontId="8" fillId="0" borderId="0"/>
    <xf numFmtId="0" fontId="1" fillId="0" borderId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3" fontId="0" fillId="0" borderId="0" xfId="0" applyNumberFormat="1"/>
    <xf numFmtId="3" fontId="0" fillId="0" borderId="0" xfId="0" applyNumberFormat="1" applyFill="1" applyBorder="1" applyAlignment="1">
      <alignment horizontal="right" indent="1"/>
    </xf>
    <xf numFmtId="0" fontId="0" fillId="0" borderId="0" xfId="0" applyFill="1" applyBorder="1"/>
    <xf numFmtId="0" fontId="4" fillId="0" borderId="1" xfId="0" applyFont="1" applyFill="1" applyBorder="1"/>
    <xf numFmtId="0" fontId="4" fillId="0" borderId="2" xfId="0" applyFont="1" applyFill="1" applyBorder="1" applyAlignment="1">
      <alignment horizontal="center"/>
    </xf>
    <xf numFmtId="0" fontId="0" fillId="0" borderId="0" xfId="0" applyFont="1" applyFill="1" applyBorder="1"/>
    <xf numFmtId="0" fontId="4" fillId="0" borderId="3" xfId="0" applyFont="1" applyFill="1" applyBorder="1"/>
    <xf numFmtId="0" fontId="4" fillId="0" borderId="4" xfId="0" applyFont="1" applyFill="1" applyBorder="1" applyAlignment="1">
      <alignment horizontal="center"/>
    </xf>
    <xf numFmtId="16" fontId="4" fillId="0" borderId="4" xfId="0" quotePrefix="1" applyNumberFormat="1" applyFont="1" applyFill="1" applyBorder="1" applyAlignment="1">
      <alignment horizontal="center"/>
    </xf>
    <xf numFmtId="0" fontId="0" fillId="0" borderId="1" xfId="0" applyFont="1" applyFill="1" applyBorder="1"/>
    <xf numFmtId="3" fontId="0" fillId="0" borderId="2" xfId="0" applyNumberFormat="1" applyFont="1" applyFill="1" applyBorder="1" applyAlignment="1">
      <alignment horizontal="right" indent="1"/>
    </xf>
    <xf numFmtId="4" fontId="0" fillId="0" borderId="0" xfId="0" applyNumberFormat="1"/>
    <xf numFmtId="0" fontId="2" fillId="2" borderId="1" xfId="0" applyFont="1" applyFill="1" applyBorder="1"/>
    <xf numFmtId="3" fontId="2" fillId="2" borderId="2" xfId="0" applyNumberFormat="1" applyFont="1" applyFill="1" applyBorder="1" applyAlignment="1">
      <alignment horizontal="right" indent="1"/>
    </xf>
    <xf numFmtId="0" fontId="5" fillId="0" borderId="0" xfId="0" applyFont="1" applyFill="1" applyBorder="1"/>
    <xf numFmtId="3" fontId="0" fillId="0" borderId="2" xfId="0" quotePrefix="1" applyNumberFormat="1" applyFont="1" applyFill="1" applyBorder="1" applyAlignment="1">
      <alignment horizontal="right" indent="1"/>
    </xf>
    <xf numFmtId="0" fontId="0" fillId="0" borderId="1" xfId="0" applyBorder="1"/>
    <xf numFmtId="3" fontId="0" fillId="0" borderId="2" xfId="0" applyNumberFormat="1" applyFill="1" applyBorder="1" applyAlignment="1">
      <alignment horizontal="right" indent="1"/>
    </xf>
    <xf numFmtId="0" fontId="0" fillId="0" borderId="0" xfId="0" applyFill="1"/>
    <xf numFmtId="3" fontId="4" fillId="0" borderId="2" xfId="0" applyNumberFormat="1" applyFont="1" applyFill="1" applyBorder="1" applyAlignment="1">
      <alignment horizontal="right" indent="1"/>
    </xf>
    <xf numFmtId="0" fontId="0" fillId="0" borderId="1" xfId="0" applyFont="1" applyFill="1" applyBorder="1" applyAlignment="1">
      <alignment horizontal="left" indent="1"/>
    </xf>
    <xf numFmtId="164" fontId="1" fillId="0" borderId="2" xfId="1" applyNumberFormat="1" applyFont="1" applyFill="1" applyBorder="1" applyAlignment="1">
      <alignment horizontal="right" indent="1"/>
    </xf>
    <xf numFmtId="4" fontId="6" fillId="0" borderId="2" xfId="0" applyNumberFormat="1" applyFont="1" applyFill="1" applyBorder="1" applyAlignment="1">
      <alignment horizontal="right" indent="1"/>
    </xf>
    <xf numFmtId="4" fontId="0" fillId="0" borderId="2" xfId="0" applyNumberFormat="1" applyFont="1" applyFill="1" applyBorder="1" applyAlignment="1">
      <alignment horizontal="right" indent="1"/>
    </xf>
    <xf numFmtId="9" fontId="0" fillId="0" borderId="2" xfId="1" applyFont="1" applyFill="1" applyBorder="1" applyAlignment="1">
      <alignment horizontal="right" indent="1"/>
    </xf>
    <xf numFmtId="165" fontId="0" fillId="0" borderId="2" xfId="0" applyNumberFormat="1" applyFont="1" applyFill="1" applyBorder="1" applyAlignment="1">
      <alignment horizontal="right" indent="1"/>
    </xf>
    <xf numFmtId="3" fontId="1" fillId="0" borderId="2" xfId="1" applyNumberFormat="1" applyFont="1" applyFill="1" applyBorder="1" applyAlignment="1">
      <alignment horizontal="right" indent="1"/>
    </xf>
    <xf numFmtId="0" fontId="0" fillId="0" borderId="0" xfId="0" applyAlignment="1">
      <alignment horizontal="right" indent="1"/>
    </xf>
    <xf numFmtId="3" fontId="0" fillId="0" borderId="0" xfId="0" applyNumberFormat="1" applyAlignment="1">
      <alignment horizontal="right" indent="1"/>
    </xf>
    <xf numFmtId="0" fontId="0" fillId="0" borderId="1" xfId="0" applyBorder="1" applyAlignment="1">
      <alignment horizontal="left" indent="1"/>
    </xf>
    <xf numFmtId="3" fontId="0" fillId="0" borderId="2" xfId="0" applyNumberFormat="1" applyBorder="1" applyAlignment="1">
      <alignment horizontal="right" indent="1"/>
    </xf>
    <xf numFmtId="165" fontId="2" fillId="2" borderId="2" xfId="0" applyNumberFormat="1" applyFont="1" applyFill="1" applyBorder="1" applyAlignment="1">
      <alignment horizontal="right" indent="1"/>
    </xf>
    <xf numFmtId="165" fontId="2" fillId="2" borderId="2" xfId="0" quotePrefix="1" applyNumberFormat="1" applyFont="1" applyFill="1" applyBorder="1" applyAlignment="1">
      <alignment horizontal="right" indent="1"/>
    </xf>
    <xf numFmtId="165" fontId="0" fillId="0" borderId="0" xfId="0" applyNumberFormat="1"/>
    <xf numFmtId="165" fontId="4" fillId="0" borderId="2" xfId="0" applyNumberFormat="1" applyFont="1" applyFill="1" applyBorder="1" applyAlignment="1">
      <alignment horizontal="right" indent="1"/>
    </xf>
    <xf numFmtId="0" fontId="7" fillId="0" borderId="1" xfId="0" applyFont="1" applyFill="1" applyBorder="1"/>
    <xf numFmtId="0" fontId="7" fillId="0" borderId="2" xfId="0" applyFont="1" applyFill="1" applyBorder="1" applyAlignment="1">
      <alignment horizontal="center"/>
    </xf>
    <xf numFmtId="0" fontId="6" fillId="0" borderId="0" xfId="0" applyFont="1" applyFill="1"/>
    <xf numFmtId="0" fontId="7" fillId="0" borderId="3" xfId="0" applyFont="1" applyFill="1" applyBorder="1"/>
    <xf numFmtId="0" fontId="7" fillId="0" borderId="4" xfId="0" applyFont="1" applyFill="1" applyBorder="1" applyAlignment="1">
      <alignment horizontal="center"/>
    </xf>
    <xf numFmtId="16" fontId="7" fillId="0" borderId="4" xfId="0" quotePrefix="1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right"/>
    </xf>
    <xf numFmtId="0" fontId="0" fillId="0" borderId="0" xfId="0" applyAlignment="1">
      <alignment horizontal="right"/>
    </xf>
    <xf numFmtId="3" fontId="0" fillId="0" borderId="2" xfId="0" quotePrefix="1" applyNumberFormat="1" applyFill="1" applyBorder="1" applyAlignment="1">
      <alignment horizontal="right"/>
    </xf>
    <xf numFmtId="3" fontId="2" fillId="2" borderId="2" xfId="0" applyNumberFormat="1" applyFont="1" applyFill="1" applyBorder="1" applyAlignment="1"/>
    <xf numFmtId="0" fontId="0" fillId="0" borderId="0" xfId="0" applyAlignment="1"/>
    <xf numFmtId="3" fontId="0" fillId="0" borderId="2" xfId="0" applyNumberFormat="1" applyFont="1" applyFill="1" applyBorder="1" applyAlignment="1"/>
    <xf numFmtId="3" fontId="0" fillId="0" borderId="2" xfId="0" applyNumberFormat="1" applyFill="1" applyBorder="1" applyAlignment="1"/>
    <xf numFmtId="3" fontId="0" fillId="0" borderId="2" xfId="0" applyNumberFormat="1" applyFont="1" applyFill="1" applyBorder="1" applyAlignment="1">
      <alignment horizontal="right"/>
    </xf>
    <xf numFmtId="165" fontId="0" fillId="0" borderId="2" xfId="0" applyNumberFormat="1" applyFill="1" applyBorder="1" applyAlignment="1">
      <alignment horizontal="right" indent="1"/>
    </xf>
    <xf numFmtId="0" fontId="0" fillId="0" borderId="1" xfId="0" applyBorder="1" applyAlignment="1">
      <alignment horizontal="left" indent="2"/>
    </xf>
    <xf numFmtId="164" fontId="2" fillId="2" borderId="2" xfId="1" applyNumberFormat="1" applyFont="1" applyFill="1" applyBorder="1" applyAlignment="1">
      <alignment horizontal="right" indent="1"/>
    </xf>
    <xf numFmtId="164" fontId="0" fillId="0" borderId="2" xfId="1" applyNumberFormat="1" applyFont="1" applyFill="1" applyBorder="1" applyAlignment="1">
      <alignment horizontal="right" indent="1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right" indent="1"/>
    </xf>
    <xf numFmtId="0" fontId="0" fillId="0" borderId="1" xfId="0" applyBorder="1" applyAlignment="1">
      <alignment horizontal="left"/>
    </xf>
    <xf numFmtId="0" fontId="0" fillId="0" borderId="1" xfId="0" applyFill="1" applyBorder="1"/>
    <xf numFmtId="0" fontId="0" fillId="0" borderId="0" xfId="0" applyFill="1" applyAlignment="1">
      <alignment horizontal="right" indent="1"/>
    </xf>
    <xf numFmtId="0" fontId="0" fillId="0" borderId="1" xfId="0" applyFill="1" applyBorder="1" applyAlignment="1">
      <alignment horizontal="left" indent="1"/>
    </xf>
    <xf numFmtId="3" fontId="0" fillId="0" borderId="2" xfId="0" quotePrefix="1" applyNumberFormat="1" applyFill="1" applyBorder="1" applyAlignment="1">
      <alignment horizontal="right" indent="1"/>
    </xf>
    <xf numFmtId="0" fontId="0" fillId="0" borderId="1" xfId="0" applyFill="1" applyBorder="1" applyAlignment="1">
      <alignment horizontal="left"/>
    </xf>
    <xf numFmtId="0" fontId="5" fillId="0" borderId="0" xfId="0" applyFont="1" applyFill="1" applyAlignment="1">
      <alignment horizontal="right" indent="1"/>
    </xf>
    <xf numFmtId="3" fontId="4" fillId="0" borderId="2" xfId="0" applyNumberFormat="1" applyFont="1" applyFill="1" applyBorder="1" applyAlignment="1"/>
    <xf numFmtId="166" fontId="0" fillId="0" borderId="0" xfId="0" applyNumberFormat="1"/>
    <xf numFmtId="0" fontId="5" fillId="0" borderId="0" xfId="0" applyFont="1" applyFill="1"/>
    <xf numFmtId="10" fontId="0" fillId="0" borderId="2" xfId="1" applyNumberFormat="1" applyFont="1" applyFill="1" applyBorder="1" applyAlignment="1">
      <alignment horizontal="right" indent="1"/>
    </xf>
    <xf numFmtId="164" fontId="5" fillId="2" borderId="2" xfId="1" applyNumberFormat="1" applyFont="1" applyFill="1" applyBorder="1" applyAlignment="1">
      <alignment horizontal="right" indent="1"/>
    </xf>
    <xf numFmtId="3" fontId="5" fillId="2" borderId="2" xfId="0" applyNumberFormat="1" applyFont="1" applyFill="1" applyBorder="1" applyAlignment="1">
      <alignment horizontal="right" indent="1"/>
    </xf>
    <xf numFmtId="164" fontId="0" fillId="0" borderId="2" xfId="1" applyNumberFormat="1" applyFont="1" applyBorder="1" applyAlignment="1">
      <alignment horizontal="right" indent="1"/>
    </xf>
    <xf numFmtId="165" fontId="0" fillId="0" borderId="0" xfId="0" applyNumberFormat="1" applyFill="1" applyBorder="1" applyAlignment="1">
      <alignment horizontal="right" indent="1"/>
    </xf>
    <xf numFmtId="3" fontId="3" fillId="0" borderId="0" xfId="0" applyNumberFormat="1" applyFont="1" applyFill="1" applyBorder="1"/>
  </cellXfs>
  <cellStyles count="13">
    <cellStyle name="Comma 2" xfId="2"/>
    <cellStyle name="Comma 3" xfId="3"/>
    <cellStyle name="Normal" xfId="0" builtinId="0"/>
    <cellStyle name="Normal 10 2 3" xfId="4"/>
    <cellStyle name="Normal 111 2" xfId="5"/>
    <cellStyle name="Normal 14 4" xfId="6"/>
    <cellStyle name="Normal 2" xfId="7"/>
    <cellStyle name="Normal 2 2" xfId="8"/>
    <cellStyle name="Normal 69" xfId="9"/>
    <cellStyle name="Percent" xfId="1" builtinId="5"/>
    <cellStyle name="Percent 17" xfId="10"/>
    <cellStyle name="Percent 2" xfId="11"/>
    <cellStyle name="Percent 2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rahim_demirel\c\My%20Documents\new\EXC_GU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FONKON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MANAI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Balas\My%20Documents\Projects\JGM001-11\Modelling\EnerjiSA\EnerjiSA%20Volatility%20Model%20v1.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-leva-cel1\carrefour_dir_fin_gestion$\CF\Situat_Treso\2002\06\SIT-TRESO\Reporting\Estimation%20Gearing\GEARING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afg.thales.carrefour.com/CF/Situat_Treso/2002/06/SIT-TRESO/Reporting/Estimation%20Gearing/GEARING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138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çak"/>
      <sheetName val="icmal"/>
      <sheetName val="FONKONYENİ"/>
      <sheetName val="FONKON2005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ANAIS"/>
      <sheetName val="passage CATTC"/>
      <sheetName val="Css"/>
      <sheetName val="Rpn"/>
      <sheetName val="Rps"/>
      <sheetName val="Sjp"/>
      <sheetName val="Ubl"/>
      <sheetName val="Total Lojas Sergio"/>
      <sheetName val="Valores Classificação"/>
      <sheetName val="Espagne"/>
      <sheetName val="Belgique"/>
      <sheetName val="Hyper Esp"/>
      <sheetName val="Super Esp"/>
      <sheetName val="C&amp;C Fr"/>
      <sheetName val="Proxi Fr"/>
      <sheetName val="Super Fr"/>
      <sheetName val="Grece"/>
      <sheetName val="Hyper Bel)"/>
      <sheetName val="Hyper Gr"/>
      <sheetName val="Hyper It"/>
      <sheetName val="Italie"/>
      <sheetName val="Pologne"/>
      <sheetName val="Potugal"/>
      <sheetName val="Slovaquie"/>
      <sheetName val="Suisse"/>
      <sheetName val="Super Bel"/>
      <sheetName val="Super Gr"/>
      <sheetName val="Super It"/>
      <sheetName val="RepTch"/>
      <sheetName val="Turqui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_Home"/>
      <sheetName val="RM_StyleGuide"/>
      <sheetName val="RM_ReportLink"/>
      <sheetName val="RM_Parameters"/>
      <sheetName val="RM_SimControl"/>
      <sheetName val="Inputs &gt;&gt;"/>
      <sheetName val="CO2 Price Correlations"/>
      <sheetName val="Common_Distributions"/>
      <sheetName val="RD_Hydro_RunOfRiver"/>
      <sheetName val="RD_Hydro_Storage"/>
      <sheetName val="RD_Thermal_Lignite"/>
      <sheetName val="RD_Thermal_Coal"/>
      <sheetName val="RD_Thermal_Gas"/>
      <sheetName val="RD_Alternative_Renewable_Wind"/>
      <sheetName val="RD_Retail"/>
      <sheetName val="RD_DisCo"/>
      <sheetName val="RD_Incremental_RunOfRiver"/>
      <sheetName val="RD_Alternative_Renewable_Solar"/>
      <sheetName val="Financials &gt;&gt;"/>
      <sheetName val="RF_Hydro_RunOfRiver"/>
      <sheetName val="RF_Hydro_Storage"/>
      <sheetName val="RF_Alternative_Renewable_Wind"/>
      <sheetName val="RF_Thermal_Gas"/>
      <sheetName val="RF_Thermal_Lignite"/>
      <sheetName val="RF_Alternative_Renewable_Solar"/>
      <sheetName val="RF_DisCo"/>
      <sheetName val="RF_Retail"/>
      <sheetName val="Outputs &gt;&gt;"/>
      <sheetName val="RM_Outputs"/>
      <sheetName val="RM_Report_Flow"/>
      <sheetName val="RM_ReportHistog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  <sheetName val="Actif_31_Dec_00"/>
      <sheetName val="Passif_31_Dec_00"/>
      <sheetName val="EdC_GR_2001"/>
      <sheetName val="EdC_HG_2001"/>
      <sheetName val="ECART_DE_CONV_SYN_-GR"/>
      <sheetName val="ECART_DE_CONV_SYN-HG"/>
      <sheetName val="Actif_30_Jun_01"/>
      <sheetName val="Point_d'atterrissage"/>
      <sheetName val="Passif_30_Jun_01"/>
      <sheetName val="DETTE_NETTE"/>
      <sheetName val="Taux_moyens"/>
      <sheetName val="Taux_de_changes"/>
      <sheetName val="TFI_0901"/>
      <sheetName val="RES_PART_GROUPE"/>
      <sheetName val="RES_PART_H-G"/>
      <sheetName val="P-L"/>
      <sheetName val="passage_CATTC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-05"/>
      <sheetName val="Current"/>
    </sheetNames>
    <sheetDataSet>
      <sheetData sheetId="0" refreshError="1">
        <row r="8">
          <cell r="A8">
            <v>35</v>
          </cell>
        </row>
        <row r="9">
          <cell r="A9">
            <v>55</v>
          </cell>
        </row>
        <row r="10">
          <cell r="A10">
            <v>59</v>
          </cell>
        </row>
        <row r="11">
          <cell r="A11">
            <v>62</v>
          </cell>
        </row>
        <row r="12">
          <cell r="A12">
            <v>67</v>
          </cell>
        </row>
        <row r="13">
          <cell r="A13">
            <v>173</v>
          </cell>
        </row>
        <row r="14">
          <cell r="A14">
            <v>214</v>
          </cell>
        </row>
        <row r="15">
          <cell r="A15">
            <v>226</v>
          </cell>
        </row>
        <row r="16">
          <cell r="A16">
            <v>245</v>
          </cell>
        </row>
        <row r="17">
          <cell r="A17">
            <v>247</v>
          </cell>
        </row>
        <row r="18">
          <cell r="A18">
            <v>248</v>
          </cell>
        </row>
        <row r="19">
          <cell r="A19">
            <v>250</v>
          </cell>
        </row>
        <row r="20">
          <cell r="A20">
            <v>251</v>
          </cell>
        </row>
        <row r="21">
          <cell r="A21">
            <v>252</v>
          </cell>
        </row>
        <row r="22">
          <cell r="A22">
            <v>254</v>
          </cell>
        </row>
        <row r="23">
          <cell r="A23">
            <v>255</v>
          </cell>
        </row>
        <row r="24">
          <cell r="A24">
            <v>256</v>
          </cell>
        </row>
        <row r="25">
          <cell r="A25">
            <v>257</v>
          </cell>
        </row>
        <row r="26">
          <cell r="A26">
            <v>258</v>
          </cell>
        </row>
        <row r="27">
          <cell r="A27">
            <v>260</v>
          </cell>
        </row>
        <row r="28">
          <cell r="A28">
            <v>262</v>
          </cell>
        </row>
        <row r="29">
          <cell r="A29">
            <v>263</v>
          </cell>
        </row>
        <row r="30">
          <cell r="A30">
            <v>264</v>
          </cell>
        </row>
        <row r="31">
          <cell r="A31">
            <v>265</v>
          </cell>
        </row>
        <row r="32">
          <cell r="A32">
            <v>266</v>
          </cell>
        </row>
        <row r="33">
          <cell r="A33">
            <v>267</v>
          </cell>
        </row>
        <row r="34">
          <cell r="A34">
            <v>268</v>
          </cell>
        </row>
        <row r="35">
          <cell r="A35">
            <v>270</v>
          </cell>
        </row>
        <row r="36">
          <cell r="A36">
            <v>273</v>
          </cell>
        </row>
        <row r="37">
          <cell r="A37">
            <v>275</v>
          </cell>
        </row>
        <row r="38">
          <cell r="A38">
            <v>278</v>
          </cell>
        </row>
        <row r="39">
          <cell r="A39">
            <v>279</v>
          </cell>
        </row>
        <row r="40">
          <cell r="A40">
            <v>280</v>
          </cell>
        </row>
        <row r="41">
          <cell r="A41">
            <v>282</v>
          </cell>
        </row>
        <row r="42">
          <cell r="A42">
            <v>283</v>
          </cell>
        </row>
        <row r="43">
          <cell r="A43">
            <v>284</v>
          </cell>
        </row>
        <row r="44">
          <cell r="A44">
            <v>285</v>
          </cell>
        </row>
        <row r="45">
          <cell r="A45">
            <v>288</v>
          </cell>
        </row>
        <row r="46">
          <cell r="A46">
            <v>291</v>
          </cell>
        </row>
        <row r="47">
          <cell r="A47">
            <v>292</v>
          </cell>
        </row>
        <row r="48">
          <cell r="A48">
            <v>295</v>
          </cell>
        </row>
        <row r="49">
          <cell r="A49">
            <v>297</v>
          </cell>
        </row>
        <row r="50">
          <cell r="A50">
            <v>299</v>
          </cell>
        </row>
        <row r="51">
          <cell r="A51">
            <v>301</v>
          </cell>
        </row>
        <row r="52">
          <cell r="A52">
            <v>302</v>
          </cell>
        </row>
        <row r="53">
          <cell r="A53">
            <v>306</v>
          </cell>
        </row>
        <row r="54">
          <cell r="A54">
            <v>307</v>
          </cell>
        </row>
        <row r="55">
          <cell r="A55">
            <v>308</v>
          </cell>
        </row>
        <row r="56">
          <cell r="A56">
            <v>311</v>
          </cell>
        </row>
        <row r="57">
          <cell r="A57">
            <v>312</v>
          </cell>
        </row>
        <row r="58">
          <cell r="A58">
            <v>313</v>
          </cell>
        </row>
        <row r="59">
          <cell r="A59">
            <v>318</v>
          </cell>
        </row>
        <row r="60">
          <cell r="A60">
            <v>319</v>
          </cell>
        </row>
        <row r="61">
          <cell r="A61">
            <v>320</v>
          </cell>
        </row>
        <row r="62">
          <cell r="A62">
            <v>321</v>
          </cell>
        </row>
        <row r="63">
          <cell r="A63">
            <v>322</v>
          </cell>
        </row>
        <row r="64">
          <cell r="A64">
            <v>324</v>
          </cell>
        </row>
        <row r="65">
          <cell r="A65">
            <v>325</v>
          </cell>
        </row>
        <row r="66">
          <cell r="A66">
            <v>326</v>
          </cell>
        </row>
        <row r="67">
          <cell r="A67">
            <v>327</v>
          </cell>
        </row>
        <row r="68">
          <cell r="A68">
            <v>328</v>
          </cell>
        </row>
        <row r="69">
          <cell r="A69">
            <v>331</v>
          </cell>
        </row>
        <row r="70">
          <cell r="A70">
            <v>332</v>
          </cell>
        </row>
        <row r="71">
          <cell r="A71">
            <v>333</v>
          </cell>
        </row>
        <row r="72">
          <cell r="A72">
            <v>335</v>
          </cell>
        </row>
        <row r="73">
          <cell r="A73">
            <v>336</v>
          </cell>
        </row>
        <row r="74">
          <cell r="A74">
            <v>338</v>
          </cell>
        </row>
        <row r="75">
          <cell r="A75">
            <v>339</v>
          </cell>
        </row>
        <row r="76">
          <cell r="A76">
            <v>342</v>
          </cell>
        </row>
        <row r="77">
          <cell r="A77">
            <v>344</v>
          </cell>
        </row>
        <row r="78">
          <cell r="A78">
            <v>345</v>
          </cell>
        </row>
        <row r="79">
          <cell r="A79">
            <v>346</v>
          </cell>
        </row>
        <row r="80">
          <cell r="A80">
            <v>347</v>
          </cell>
        </row>
        <row r="81">
          <cell r="A81">
            <v>348</v>
          </cell>
        </row>
        <row r="82">
          <cell r="A82">
            <v>349</v>
          </cell>
        </row>
        <row r="83">
          <cell r="A83">
            <v>350</v>
          </cell>
        </row>
        <row r="84">
          <cell r="A84">
            <v>354</v>
          </cell>
        </row>
        <row r="85">
          <cell r="A85">
            <v>355</v>
          </cell>
        </row>
        <row r="86">
          <cell r="A86">
            <v>356</v>
          </cell>
        </row>
        <row r="87">
          <cell r="A87">
            <v>358</v>
          </cell>
        </row>
        <row r="88">
          <cell r="A88">
            <v>361</v>
          </cell>
        </row>
        <row r="89">
          <cell r="A89">
            <v>362</v>
          </cell>
        </row>
        <row r="90">
          <cell r="A90">
            <v>364</v>
          </cell>
        </row>
        <row r="91">
          <cell r="A91">
            <v>366</v>
          </cell>
        </row>
        <row r="92">
          <cell r="A92">
            <v>367</v>
          </cell>
        </row>
        <row r="93">
          <cell r="A93">
            <v>368</v>
          </cell>
        </row>
        <row r="94">
          <cell r="A94">
            <v>369</v>
          </cell>
        </row>
        <row r="95">
          <cell r="A95">
            <v>370</v>
          </cell>
        </row>
        <row r="96">
          <cell r="A96">
            <v>371</v>
          </cell>
        </row>
        <row r="97">
          <cell r="A97">
            <v>372</v>
          </cell>
        </row>
        <row r="98">
          <cell r="A98">
            <v>374</v>
          </cell>
        </row>
        <row r="99">
          <cell r="A99">
            <v>377</v>
          </cell>
        </row>
        <row r="100">
          <cell r="A100">
            <v>379</v>
          </cell>
        </row>
        <row r="101">
          <cell r="A101">
            <v>381</v>
          </cell>
        </row>
        <row r="102">
          <cell r="A102">
            <v>382</v>
          </cell>
        </row>
        <row r="103">
          <cell r="A103">
            <v>383</v>
          </cell>
        </row>
        <row r="104">
          <cell r="A104">
            <v>384</v>
          </cell>
        </row>
        <row r="105">
          <cell r="A105">
            <v>385</v>
          </cell>
        </row>
        <row r="106">
          <cell r="A106">
            <v>386</v>
          </cell>
        </row>
        <row r="107">
          <cell r="A107">
            <v>387</v>
          </cell>
        </row>
        <row r="108">
          <cell r="A108">
            <v>388</v>
          </cell>
        </row>
        <row r="109">
          <cell r="A109">
            <v>389</v>
          </cell>
        </row>
        <row r="110">
          <cell r="A110">
            <v>390</v>
          </cell>
        </row>
        <row r="111">
          <cell r="A111">
            <v>391</v>
          </cell>
        </row>
        <row r="112">
          <cell r="A112">
            <v>392</v>
          </cell>
        </row>
        <row r="113">
          <cell r="A113">
            <v>393</v>
          </cell>
        </row>
        <row r="114">
          <cell r="A114">
            <v>394</v>
          </cell>
        </row>
        <row r="115">
          <cell r="A115">
            <v>395</v>
          </cell>
        </row>
        <row r="116">
          <cell r="A116">
            <v>396</v>
          </cell>
        </row>
        <row r="117">
          <cell r="A117">
            <v>397</v>
          </cell>
        </row>
        <row r="118">
          <cell r="A118">
            <v>403</v>
          </cell>
        </row>
        <row r="119">
          <cell r="A119">
            <v>404</v>
          </cell>
        </row>
        <row r="120">
          <cell r="A120">
            <v>405</v>
          </cell>
        </row>
        <row r="121">
          <cell r="A121">
            <v>407</v>
          </cell>
        </row>
        <row r="122">
          <cell r="A122">
            <v>411</v>
          </cell>
        </row>
        <row r="123">
          <cell r="A123">
            <v>412</v>
          </cell>
        </row>
        <row r="124">
          <cell r="A124">
            <v>413</v>
          </cell>
        </row>
        <row r="125">
          <cell r="A125">
            <v>416</v>
          </cell>
        </row>
        <row r="126">
          <cell r="A126">
            <v>417</v>
          </cell>
        </row>
        <row r="127">
          <cell r="A127">
            <v>418</v>
          </cell>
        </row>
        <row r="128">
          <cell r="A128">
            <v>419</v>
          </cell>
        </row>
        <row r="129">
          <cell r="A129">
            <v>422</v>
          </cell>
        </row>
        <row r="130">
          <cell r="A130">
            <v>423</v>
          </cell>
        </row>
        <row r="131">
          <cell r="A131">
            <v>424</v>
          </cell>
        </row>
        <row r="132">
          <cell r="A132">
            <v>425</v>
          </cell>
        </row>
        <row r="133">
          <cell r="A133">
            <v>426</v>
          </cell>
        </row>
        <row r="134">
          <cell r="A134">
            <v>427</v>
          </cell>
        </row>
        <row r="135">
          <cell r="A135">
            <v>428</v>
          </cell>
        </row>
        <row r="136">
          <cell r="A136">
            <v>430</v>
          </cell>
        </row>
        <row r="137">
          <cell r="A137">
            <v>431</v>
          </cell>
        </row>
        <row r="138">
          <cell r="A138">
            <v>432</v>
          </cell>
        </row>
        <row r="139">
          <cell r="A139">
            <v>434</v>
          </cell>
        </row>
        <row r="140">
          <cell r="A140">
            <v>435</v>
          </cell>
        </row>
        <row r="141">
          <cell r="A141">
            <v>436</v>
          </cell>
        </row>
        <row r="142">
          <cell r="A142">
            <v>438</v>
          </cell>
        </row>
        <row r="143">
          <cell r="A143">
            <v>440</v>
          </cell>
        </row>
        <row r="144">
          <cell r="A144">
            <v>441</v>
          </cell>
        </row>
        <row r="145">
          <cell r="A145">
            <v>442</v>
          </cell>
        </row>
        <row r="146">
          <cell r="A146">
            <v>443</v>
          </cell>
        </row>
        <row r="147">
          <cell r="A147">
            <v>444</v>
          </cell>
        </row>
        <row r="148">
          <cell r="A148">
            <v>445</v>
          </cell>
        </row>
        <row r="149">
          <cell r="A149">
            <v>448</v>
          </cell>
        </row>
        <row r="150">
          <cell r="A150">
            <v>449</v>
          </cell>
        </row>
        <row r="151">
          <cell r="A151">
            <v>450</v>
          </cell>
        </row>
        <row r="152">
          <cell r="A152">
            <v>452</v>
          </cell>
        </row>
        <row r="153">
          <cell r="A153">
            <v>453</v>
          </cell>
        </row>
        <row r="154">
          <cell r="A154">
            <v>454</v>
          </cell>
        </row>
        <row r="155">
          <cell r="A155">
            <v>456</v>
          </cell>
        </row>
        <row r="156">
          <cell r="A156">
            <v>457</v>
          </cell>
        </row>
        <row r="157">
          <cell r="A157">
            <v>458</v>
          </cell>
        </row>
        <row r="158">
          <cell r="A158">
            <v>459</v>
          </cell>
        </row>
        <row r="159">
          <cell r="A159">
            <v>460</v>
          </cell>
        </row>
        <row r="160">
          <cell r="A160">
            <v>461</v>
          </cell>
        </row>
        <row r="161">
          <cell r="A161">
            <v>462</v>
          </cell>
        </row>
        <row r="162">
          <cell r="A162">
            <v>463</v>
          </cell>
        </row>
        <row r="163">
          <cell r="A163">
            <v>464</v>
          </cell>
        </row>
        <row r="164">
          <cell r="A164">
            <v>465</v>
          </cell>
        </row>
        <row r="165">
          <cell r="A165">
            <v>467</v>
          </cell>
        </row>
        <row r="166">
          <cell r="A166">
            <v>468</v>
          </cell>
        </row>
        <row r="167">
          <cell r="A167">
            <v>469</v>
          </cell>
        </row>
        <row r="168">
          <cell r="A168">
            <v>471</v>
          </cell>
        </row>
        <row r="169">
          <cell r="A169">
            <v>472</v>
          </cell>
        </row>
        <row r="170">
          <cell r="A170">
            <v>473</v>
          </cell>
        </row>
        <row r="171">
          <cell r="A171">
            <v>474</v>
          </cell>
        </row>
        <row r="172">
          <cell r="A172">
            <v>475</v>
          </cell>
        </row>
        <row r="173">
          <cell r="A173">
            <v>477</v>
          </cell>
        </row>
        <row r="174">
          <cell r="A174">
            <v>478</v>
          </cell>
        </row>
        <row r="175">
          <cell r="A175">
            <v>479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EX65"/>
  <sheetViews>
    <sheetView showGridLines="0" view="pageBreakPreview" zoomScale="60" zoomScaleNormal="100" workbookViewId="0">
      <selection activeCell="B2" sqref="B2:K55"/>
    </sheetView>
  </sheetViews>
  <sheetFormatPr defaultColWidth="8.90625" defaultRowHeight="14.5" x14ac:dyDescent="0.35"/>
  <cols>
    <col min="2" max="2" width="54.08984375" customWidth="1"/>
    <col min="3" max="7" width="10.6328125" customWidth="1"/>
    <col min="8" max="8" width="1.6328125" style="3" customWidth="1"/>
    <col min="9" max="11" width="10.6328125" style="3" customWidth="1"/>
    <col min="12" max="12" width="2.453125" style="3" customWidth="1"/>
  </cols>
  <sheetData>
    <row r="1" spans="2:19" x14ac:dyDescent="0.35">
      <c r="C1" s="1"/>
      <c r="D1" s="1"/>
      <c r="E1" s="1"/>
      <c r="F1" s="2"/>
      <c r="G1" s="2"/>
    </row>
    <row r="2" spans="2:19" x14ac:dyDescent="0.35">
      <c r="B2" s="4" t="s">
        <v>0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2</v>
      </c>
      <c r="H2" s="6"/>
      <c r="I2" s="5" t="s">
        <v>3</v>
      </c>
      <c r="J2" s="5" t="s">
        <v>3</v>
      </c>
      <c r="K2" s="5" t="s">
        <v>2</v>
      </c>
      <c r="L2" s="6"/>
    </row>
    <row r="3" spans="2:19" ht="15" thickBot="1" x14ac:dyDescent="0.4">
      <c r="B3" s="7" t="s">
        <v>4</v>
      </c>
      <c r="C3" s="8">
        <v>2014</v>
      </c>
      <c r="D3" s="8">
        <v>2015</v>
      </c>
      <c r="E3" s="8">
        <v>2016</v>
      </c>
      <c r="F3" s="8">
        <v>2017</v>
      </c>
      <c r="G3" s="9" t="s">
        <v>5</v>
      </c>
      <c r="H3" s="6"/>
      <c r="I3" s="8">
        <v>2017</v>
      </c>
      <c r="J3" s="8">
        <v>2018</v>
      </c>
      <c r="K3" s="9" t="s">
        <v>6</v>
      </c>
      <c r="L3" s="6"/>
    </row>
    <row r="4" spans="2:19" x14ac:dyDescent="0.35">
      <c r="B4" s="10" t="s">
        <v>7</v>
      </c>
      <c r="C4" s="11">
        <v>8064.4210000000003</v>
      </c>
      <c r="D4" s="11">
        <v>9153.6139999999996</v>
      </c>
      <c r="E4" s="11">
        <v>9103.3799999999992</v>
      </c>
      <c r="F4" s="11">
        <v>12345</v>
      </c>
      <c r="G4" s="11">
        <f t="shared" ref="G4:G37" si="0">F4-E4</f>
        <v>3241.6200000000008</v>
      </c>
      <c r="I4" s="11">
        <v>5508</v>
      </c>
      <c r="J4" s="11">
        <v>7827</v>
      </c>
      <c r="K4" s="11">
        <f>J4-I4</f>
        <v>2319</v>
      </c>
      <c r="M4" s="1"/>
      <c r="N4" s="1"/>
      <c r="O4" s="1"/>
      <c r="P4" s="12"/>
      <c r="Q4" s="1"/>
      <c r="R4" s="1"/>
      <c r="S4" s="1"/>
    </row>
    <row r="5" spans="2:19" x14ac:dyDescent="0.35">
      <c r="B5" s="10" t="s">
        <v>8</v>
      </c>
      <c r="C5" s="11">
        <v>-6753.5110000000004</v>
      </c>
      <c r="D5" s="11">
        <v>-7108.12</v>
      </c>
      <c r="E5" s="11">
        <v>-6500.9560000000001</v>
      </c>
      <c r="F5" s="11">
        <v>-8412</v>
      </c>
      <c r="G5" s="11">
        <f t="shared" si="0"/>
        <v>-1911.0439999999999</v>
      </c>
      <c r="I5" s="11">
        <v>-3871</v>
      </c>
      <c r="J5" s="11">
        <v>-5553</v>
      </c>
      <c r="K5" s="11">
        <f t="shared" ref="K5:K10" si="1">J5-I5</f>
        <v>-1682</v>
      </c>
      <c r="M5" s="1"/>
      <c r="N5" s="1"/>
      <c r="O5" s="1"/>
      <c r="P5" s="12"/>
      <c r="Q5" s="1"/>
      <c r="R5" s="1"/>
      <c r="S5" s="1"/>
    </row>
    <row r="6" spans="2:19" x14ac:dyDescent="0.35">
      <c r="B6" s="13" t="s">
        <v>9</v>
      </c>
      <c r="C6" s="14">
        <f t="shared" ref="C6:E6" si="2">SUM(C4:C5)</f>
        <v>1310.9099999999999</v>
      </c>
      <c r="D6" s="14">
        <f t="shared" si="2"/>
        <v>2045.4939999999997</v>
      </c>
      <c r="E6" s="14">
        <f t="shared" si="2"/>
        <v>2602.4239999999991</v>
      </c>
      <c r="F6" s="14">
        <v>3932</v>
      </c>
      <c r="G6" s="14">
        <f t="shared" si="0"/>
        <v>1329.5760000000009</v>
      </c>
      <c r="H6" s="15"/>
      <c r="I6" s="14">
        <f t="shared" ref="I6:J6" si="3">SUM(I4:I5)</f>
        <v>1637</v>
      </c>
      <c r="J6" s="14">
        <f t="shared" si="3"/>
        <v>2274</v>
      </c>
      <c r="K6" s="14">
        <f t="shared" si="1"/>
        <v>637</v>
      </c>
      <c r="L6" s="15"/>
      <c r="M6" s="1"/>
      <c r="N6" s="1"/>
      <c r="O6" s="1"/>
      <c r="P6" s="12"/>
      <c r="Q6" s="1"/>
      <c r="R6" s="1"/>
      <c r="S6" s="1"/>
    </row>
    <row r="7" spans="2:19" x14ac:dyDescent="0.35">
      <c r="B7" s="10" t="s">
        <v>10</v>
      </c>
      <c r="C7" s="11">
        <v>-967.3</v>
      </c>
      <c r="D7" s="11">
        <v>-1079.79</v>
      </c>
      <c r="E7" s="11">
        <v>-1228</v>
      </c>
      <c r="F7" s="11">
        <v>-1519</v>
      </c>
      <c r="G7" s="11">
        <f t="shared" si="0"/>
        <v>-291</v>
      </c>
      <c r="I7" s="11">
        <v>-681</v>
      </c>
      <c r="J7" s="11">
        <v>-837</v>
      </c>
      <c r="K7" s="11">
        <f t="shared" si="1"/>
        <v>-156</v>
      </c>
      <c r="M7" s="1"/>
      <c r="N7" s="1"/>
      <c r="O7" s="1"/>
      <c r="P7" s="12"/>
      <c r="Q7" s="1"/>
      <c r="R7" s="1"/>
      <c r="S7" s="1"/>
    </row>
    <row r="8" spans="2:19" x14ac:dyDescent="0.35">
      <c r="B8" s="10" t="s">
        <v>11</v>
      </c>
      <c r="C8" s="11">
        <v>-36</v>
      </c>
      <c r="D8" s="11">
        <v>72.599999999999994</v>
      </c>
      <c r="E8" s="11">
        <v>-102</v>
      </c>
      <c r="F8" s="11">
        <v>-173</v>
      </c>
      <c r="G8" s="11">
        <f t="shared" si="0"/>
        <v>-71</v>
      </c>
      <c r="I8" s="11">
        <v>-123</v>
      </c>
      <c r="J8" s="11">
        <v>-162</v>
      </c>
      <c r="K8" s="11">
        <f t="shared" si="1"/>
        <v>-39</v>
      </c>
      <c r="M8" s="1"/>
      <c r="N8" s="1"/>
      <c r="O8" s="1"/>
      <c r="P8" s="12"/>
      <c r="Q8" s="1"/>
      <c r="R8" s="1"/>
      <c r="S8" s="1"/>
    </row>
    <row r="9" spans="2:19" x14ac:dyDescent="0.35">
      <c r="B9" s="13" t="s">
        <v>12</v>
      </c>
      <c r="C9" s="14">
        <f>SUM(C6:C8)</f>
        <v>307.6099999999999</v>
      </c>
      <c r="D9" s="14">
        <f t="shared" ref="D9:E9" si="4">SUM(D6:D8)</f>
        <v>1038.3039999999996</v>
      </c>
      <c r="E9" s="14">
        <f t="shared" si="4"/>
        <v>1272.4239999999991</v>
      </c>
      <c r="F9" s="14">
        <v>2241</v>
      </c>
      <c r="G9" s="14">
        <f t="shared" si="0"/>
        <v>968.57600000000093</v>
      </c>
      <c r="H9" s="15"/>
      <c r="I9" s="14">
        <f>SUM(I6:I8)</f>
        <v>833</v>
      </c>
      <c r="J9" s="14">
        <f>SUM(J6:J8)</f>
        <v>1275</v>
      </c>
      <c r="K9" s="14">
        <f t="shared" si="1"/>
        <v>442</v>
      </c>
      <c r="L9" s="15"/>
      <c r="M9" s="1"/>
      <c r="N9" s="1"/>
      <c r="O9" s="1"/>
      <c r="P9" s="12"/>
      <c r="Q9" s="1"/>
      <c r="R9" s="1"/>
      <c r="S9" s="1"/>
    </row>
    <row r="10" spans="2:19" x14ac:dyDescent="0.35">
      <c r="B10" s="10" t="s">
        <v>13</v>
      </c>
      <c r="C10" s="11">
        <v>208.66300000000001</v>
      </c>
      <c r="D10" s="11">
        <v>219.4</v>
      </c>
      <c r="E10" s="11">
        <v>218</v>
      </c>
      <c r="F10" s="11">
        <v>235</v>
      </c>
      <c r="G10" s="11">
        <f t="shared" si="0"/>
        <v>17</v>
      </c>
      <c r="I10" s="11">
        <v>113</v>
      </c>
      <c r="J10" s="11">
        <v>124</v>
      </c>
      <c r="K10" s="11">
        <f t="shared" si="1"/>
        <v>11</v>
      </c>
      <c r="M10" s="1"/>
      <c r="N10" s="1"/>
      <c r="O10" s="1"/>
      <c r="P10" s="12"/>
      <c r="Q10" s="1"/>
      <c r="R10" s="1"/>
      <c r="S10" s="1"/>
    </row>
    <row r="11" spans="2:19" x14ac:dyDescent="0.35">
      <c r="B11" s="10" t="s">
        <v>14</v>
      </c>
      <c r="C11" s="11">
        <v>16</v>
      </c>
      <c r="D11" s="11">
        <v>-60</v>
      </c>
      <c r="E11" s="11">
        <v>-16</v>
      </c>
      <c r="F11" s="16" t="s">
        <v>15</v>
      </c>
      <c r="G11" s="11">
        <f>-E11</f>
        <v>16</v>
      </c>
      <c r="I11" s="16" t="s">
        <v>15</v>
      </c>
      <c r="J11" s="16" t="s">
        <v>15</v>
      </c>
      <c r="K11" s="16" t="s">
        <v>15</v>
      </c>
      <c r="M11" s="1"/>
      <c r="N11" s="1"/>
      <c r="O11" s="1"/>
      <c r="P11" s="12"/>
      <c r="Q11" s="1"/>
      <c r="R11" s="1"/>
      <c r="S11" s="1"/>
    </row>
    <row r="12" spans="2:19" x14ac:dyDescent="0.35">
      <c r="B12" s="10" t="s">
        <v>16</v>
      </c>
      <c r="C12" s="16" t="s">
        <v>15</v>
      </c>
      <c r="D12" s="16" t="s">
        <v>15</v>
      </c>
      <c r="E12" s="16" t="s">
        <v>15</v>
      </c>
      <c r="F12" s="16" t="s">
        <v>15</v>
      </c>
      <c r="G12" s="16" t="s">
        <v>15</v>
      </c>
      <c r="I12" s="16" t="s">
        <v>15</v>
      </c>
      <c r="J12" s="16">
        <v>16</v>
      </c>
      <c r="K12" s="16">
        <f>J12</f>
        <v>16</v>
      </c>
      <c r="M12" s="1"/>
      <c r="N12" s="1"/>
      <c r="O12" s="1"/>
      <c r="P12" s="12"/>
      <c r="Q12" s="1"/>
      <c r="R12" s="1"/>
      <c r="S12" s="1"/>
    </row>
    <row r="13" spans="2:19" x14ac:dyDescent="0.35">
      <c r="B13" s="10" t="s">
        <v>17</v>
      </c>
      <c r="C13" s="11">
        <v>43</v>
      </c>
      <c r="D13" s="11">
        <v>36</v>
      </c>
      <c r="E13" s="11">
        <v>40</v>
      </c>
      <c r="F13" s="11">
        <v>79</v>
      </c>
      <c r="G13" s="11">
        <f t="shared" si="0"/>
        <v>39</v>
      </c>
      <c r="I13" s="11">
        <v>51</v>
      </c>
      <c r="J13" s="11">
        <v>62</v>
      </c>
      <c r="K13" s="11">
        <f t="shared" ref="K13:K21" si="5">J13-I13</f>
        <v>11</v>
      </c>
      <c r="M13" s="1"/>
      <c r="N13" s="1"/>
      <c r="O13" s="1"/>
      <c r="P13" s="12"/>
      <c r="Q13" s="1"/>
      <c r="R13" s="1"/>
      <c r="S13" s="1"/>
    </row>
    <row r="14" spans="2:19" x14ac:dyDescent="0.35">
      <c r="B14" s="10" t="s">
        <v>18</v>
      </c>
      <c r="C14" s="11">
        <v>-5</v>
      </c>
      <c r="D14" s="11">
        <v>-2</v>
      </c>
      <c r="E14" s="11">
        <v>-19</v>
      </c>
      <c r="F14" s="11">
        <v>0</v>
      </c>
      <c r="G14" s="11">
        <f t="shared" si="0"/>
        <v>19</v>
      </c>
      <c r="I14" s="11">
        <v>1</v>
      </c>
      <c r="J14" s="11">
        <v>-16</v>
      </c>
      <c r="K14" s="11">
        <f t="shared" si="5"/>
        <v>-17</v>
      </c>
      <c r="M14" s="1"/>
      <c r="N14" s="1"/>
      <c r="O14" s="1"/>
      <c r="P14" s="12"/>
      <c r="Q14" s="1"/>
      <c r="R14" s="1"/>
      <c r="S14" s="1"/>
    </row>
    <row r="15" spans="2:19" x14ac:dyDescent="0.35">
      <c r="B15" s="13" t="s">
        <v>19</v>
      </c>
      <c r="C15" s="14">
        <v>569</v>
      </c>
      <c r="D15" s="14">
        <f>SUM(D9:D14)</f>
        <v>1231.7039999999997</v>
      </c>
      <c r="E15" s="14">
        <f>SUM(E9:E14)</f>
        <v>1495.4239999999991</v>
      </c>
      <c r="F15" s="14">
        <f t="shared" ref="F15" si="6">SUM(F9:F14)</f>
        <v>2555</v>
      </c>
      <c r="G15" s="14">
        <f t="shared" si="0"/>
        <v>1059.5760000000009</v>
      </c>
      <c r="H15" s="15"/>
      <c r="I15" s="14">
        <f t="shared" ref="I15" si="7">SUM(I9:I14)</f>
        <v>998</v>
      </c>
      <c r="J15" s="14">
        <f>SUM(J9:J14)</f>
        <v>1461</v>
      </c>
      <c r="K15" s="14">
        <f t="shared" si="5"/>
        <v>463</v>
      </c>
      <c r="L15" s="15"/>
      <c r="M15" s="1"/>
      <c r="N15" s="1"/>
      <c r="O15" s="1"/>
      <c r="P15" s="12"/>
      <c r="Q15" s="1"/>
      <c r="R15" s="1"/>
      <c r="S15" s="1"/>
    </row>
    <row r="16" spans="2:19" x14ac:dyDescent="0.35">
      <c r="B16" s="17" t="s">
        <v>20</v>
      </c>
      <c r="C16" s="18">
        <v>210</v>
      </c>
      <c r="D16" s="18">
        <v>200</v>
      </c>
      <c r="E16" s="18">
        <v>443</v>
      </c>
      <c r="F16" s="18">
        <v>592</v>
      </c>
      <c r="G16" s="18">
        <f t="shared" si="0"/>
        <v>149</v>
      </c>
      <c r="I16" s="11">
        <v>296</v>
      </c>
      <c r="J16" s="11">
        <v>399</v>
      </c>
      <c r="K16" s="18">
        <f t="shared" si="5"/>
        <v>103</v>
      </c>
      <c r="M16" s="1"/>
      <c r="N16" s="1"/>
      <c r="O16" s="1"/>
      <c r="P16" s="12"/>
      <c r="Q16" s="1"/>
      <c r="R16" s="1"/>
      <c r="S16" s="1"/>
    </row>
    <row r="17" spans="1:19" x14ac:dyDescent="0.35">
      <c r="B17" s="13" t="s">
        <v>21</v>
      </c>
      <c r="C17" s="14">
        <f>SUM(C15:C16)</f>
        <v>779</v>
      </c>
      <c r="D17" s="14">
        <f t="shared" ref="D17:F17" si="8">SUM(D15:D16)</f>
        <v>1431.7039999999997</v>
      </c>
      <c r="E17" s="14">
        <f t="shared" si="8"/>
        <v>1938.4239999999991</v>
      </c>
      <c r="F17" s="14">
        <f t="shared" si="8"/>
        <v>3147</v>
      </c>
      <c r="G17" s="14">
        <f t="shared" si="0"/>
        <v>1208.5760000000009</v>
      </c>
      <c r="H17" s="15"/>
      <c r="I17" s="14">
        <f t="shared" ref="I17:J17" si="9">SUM(I15:I16)</f>
        <v>1294</v>
      </c>
      <c r="J17" s="14">
        <f t="shared" si="9"/>
        <v>1860</v>
      </c>
      <c r="K17" s="14">
        <f t="shared" si="5"/>
        <v>566</v>
      </c>
      <c r="L17" s="15"/>
      <c r="M17" s="1"/>
      <c r="N17" s="1"/>
      <c r="O17" s="1"/>
      <c r="P17" s="12"/>
      <c r="Q17" s="1"/>
      <c r="R17" s="1"/>
      <c r="S17" s="1"/>
    </row>
    <row r="18" spans="1:19" x14ac:dyDescent="0.35">
      <c r="B18" s="17" t="s">
        <v>22</v>
      </c>
      <c r="C18" s="18">
        <v>0</v>
      </c>
      <c r="D18" s="18">
        <v>-332</v>
      </c>
      <c r="E18" s="18">
        <v>0</v>
      </c>
      <c r="F18" s="18">
        <v>-467</v>
      </c>
      <c r="G18" s="18">
        <f t="shared" si="0"/>
        <v>-467</v>
      </c>
      <c r="I18" s="11">
        <v>-133</v>
      </c>
      <c r="J18" s="11">
        <v>-244</v>
      </c>
      <c r="K18" s="18">
        <f t="shared" si="5"/>
        <v>-111</v>
      </c>
      <c r="M18" s="1"/>
      <c r="N18" s="1"/>
      <c r="O18" s="1"/>
      <c r="P18" s="12"/>
      <c r="Q18" s="1"/>
      <c r="R18" s="1"/>
      <c r="S18" s="1"/>
    </row>
    <row r="19" spans="1:19" x14ac:dyDescent="0.35">
      <c r="B19" s="17" t="s">
        <v>23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I19" s="11">
        <v>0</v>
      </c>
      <c r="J19" s="11">
        <v>107</v>
      </c>
      <c r="K19" s="18">
        <f t="shared" si="5"/>
        <v>107</v>
      </c>
      <c r="M19" s="1"/>
      <c r="N19" s="1"/>
      <c r="O19" s="1"/>
      <c r="P19" s="12"/>
      <c r="Q19" s="1"/>
      <c r="R19" s="1"/>
      <c r="S19" s="1"/>
    </row>
    <row r="20" spans="1:19" x14ac:dyDescent="0.35">
      <c r="B20" s="17" t="s">
        <v>24</v>
      </c>
      <c r="C20" s="18">
        <v>0</v>
      </c>
      <c r="D20" s="18">
        <v>0</v>
      </c>
      <c r="E20" s="18">
        <v>0</v>
      </c>
      <c r="F20" s="18">
        <v>-115</v>
      </c>
      <c r="G20" s="18">
        <f t="shared" si="0"/>
        <v>-115</v>
      </c>
      <c r="I20" s="11">
        <v>-70</v>
      </c>
      <c r="J20" s="11">
        <v>0</v>
      </c>
      <c r="K20" s="18">
        <f t="shared" si="5"/>
        <v>70</v>
      </c>
      <c r="M20" s="1"/>
      <c r="N20" s="1"/>
      <c r="O20" s="1"/>
      <c r="P20" s="12"/>
      <c r="Q20" s="1"/>
      <c r="R20" s="1"/>
      <c r="S20" s="1"/>
    </row>
    <row r="21" spans="1:19" x14ac:dyDescent="0.35">
      <c r="B21" s="13" t="s">
        <v>25</v>
      </c>
      <c r="C21" s="14">
        <f>SUM(C17:C20)</f>
        <v>779</v>
      </c>
      <c r="D21" s="14">
        <f t="shared" ref="D21:F21" si="10">SUM(D17:D20)</f>
        <v>1099.7039999999997</v>
      </c>
      <c r="E21" s="14">
        <f t="shared" si="10"/>
        <v>1938.4239999999991</v>
      </c>
      <c r="F21" s="14">
        <f t="shared" si="10"/>
        <v>2565</v>
      </c>
      <c r="G21" s="14">
        <f t="shared" si="0"/>
        <v>626.57600000000093</v>
      </c>
      <c r="H21" s="15"/>
      <c r="I21" s="14">
        <f t="shared" ref="I21:J21" si="11">SUM(I17:I20)</f>
        <v>1091</v>
      </c>
      <c r="J21" s="14">
        <f t="shared" si="11"/>
        <v>1723</v>
      </c>
      <c r="K21" s="14">
        <f t="shared" si="5"/>
        <v>632</v>
      </c>
      <c r="M21" s="71"/>
      <c r="N21" s="1"/>
      <c r="O21" s="1"/>
      <c r="P21" s="12"/>
      <c r="Q21" s="1"/>
      <c r="R21" s="1"/>
      <c r="S21" s="1"/>
    </row>
    <row r="22" spans="1:19" x14ac:dyDescent="0.35">
      <c r="A22" s="19"/>
      <c r="B22" s="4"/>
      <c r="C22" s="20"/>
      <c r="D22" s="20"/>
      <c r="E22" s="20"/>
      <c r="F22" s="20"/>
      <c r="G22" s="20"/>
      <c r="I22" s="20"/>
      <c r="J22" s="20"/>
      <c r="K22" s="20"/>
      <c r="M22" s="1"/>
      <c r="N22" s="1"/>
      <c r="O22" s="1"/>
      <c r="P22" s="12"/>
      <c r="Q22" s="1"/>
      <c r="R22" s="1"/>
      <c r="S22" s="1"/>
    </row>
    <row r="23" spans="1:19" x14ac:dyDescent="0.35">
      <c r="B23" s="13" t="s">
        <v>19</v>
      </c>
      <c r="C23" s="14">
        <f>C15</f>
        <v>569</v>
      </c>
      <c r="D23" s="14">
        <f t="shared" ref="D23:F23" si="12">D15</f>
        <v>1231.7039999999997</v>
      </c>
      <c r="E23" s="14">
        <f t="shared" si="12"/>
        <v>1495.4239999999991</v>
      </c>
      <c r="F23" s="14">
        <f t="shared" si="12"/>
        <v>2555</v>
      </c>
      <c r="G23" s="14">
        <f t="shared" ref="G23:G30" si="13">F23-E23</f>
        <v>1059.5760000000009</v>
      </c>
      <c r="H23" s="15"/>
      <c r="I23" s="14">
        <f t="shared" ref="I23:J23" si="14">I15</f>
        <v>998</v>
      </c>
      <c r="J23" s="14">
        <f t="shared" si="14"/>
        <v>1461</v>
      </c>
      <c r="K23" s="14">
        <f t="shared" ref="K23:K24" si="15">J23-I23</f>
        <v>463</v>
      </c>
      <c r="L23" s="15"/>
      <c r="M23" s="1"/>
      <c r="N23" s="1"/>
      <c r="O23" s="1"/>
      <c r="P23" s="12"/>
      <c r="Q23" s="1"/>
      <c r="R23" s="1"/>
      <c r="S23" s="1"/>
    </row>
    <row r="24" spans="1:19" x14ac:dyDescent="0.35">
      <c r="B24" s="10" t="s">
        <v>26</v>
      </c>
      <c r="C24" s="11">
        <f>-C10</f>
        <v>-208.66300000000001</v>
      </c>
      <c r="D24" s="11">
        <f>-D10</f>
        <v>-219.4</v>
      </c>
      <c r="E24" s="11">
        <f>-E10</f>
        <v>-218</v>
      </c>
      <c r="F24" s="11">
        <f>-F10</f>
        <v>-235</v>
      </c>
      <c r="G24" s="11">
        <f t="shared" si="13"/>
        <v>-17</v>
      </c>
      <c r="I24" s="11">
        <f>-I10</f>
        <v>-113</v>
      </c>
      <c r="J24" s="11">
        <f>-J10</f>
        <v>-124</v>
      </c>
      <c r="K24" s="11">
        <f t="shared" si="15"/>
        <v>-11</v>
      </c>
      <c r="M24" s="1"/>
      <c r="N24" s="1"/>
      <c r="O24" s="1"/>
      <c r="P24" s="12"/>
      <c r="Q24" s="1"/>
      <c r="R24" s="1"/>
      <c r="S24" s="1"/>
    </row>
    <row r="25" spans="1:19" x14ac:dyDescent="0.35">
      <c r="B25" s="10" t="s">
        <v>14</v>
      </c>
      <c r="C25" s="11">
        <f>-C11</f>
        <v>-16</v>
      </c>
      <c r="D25" s="11">
        <f>-D11</f>
        <v>60</v>
      </c>
      <c r="E25" s="11">
        <f>-E11</f>
        <v>16</v>
      </c>
      <c r="F25" s="16" t="s">
        <v>15</v>
      </c>
      <c r="G25" s="11">
        <f>-E25</f>
        <v>-16</v>
      </c>
      <c r="I25" s="16" t="s">
        <v>15</v>
      </c>
      <c r="J25" s="16" t="s">
        <v>15</v>
      </c>
      <c r="K25" s="16" t="s">
        <v>15</v>
      </c>
      <c r="M25" s="1"/>
      <c r="N25" s="1"/>
      <c r="O25" s="1"/>
      <c r="P25" s="12"/>
      <c r="Q25" s="1"/>
      <c r="R25" s="1"/>
      <c r="S25" s="1"/>
    </row>
    <row r="26" spans="1:19" x14ac:dyDescent="0.35">
      <c r="B26" s="10" t="s">
        <v>27</v>
      </c>
      <c r="C26" s="11">
        <f>C27+C29+C30</f>
        <v>-608</v>
      </c>
      <c r="D26" s="11">
        <f>D27+D29+D30</f>
        <v>-609</v>
      </c>
      <c r="E26" s="11">
        <f t="shared" ref="E26" si="16">E27+E29+E30</f>
        <v>-779</v>
      </c>
      <c r="F26" s="11">
        <f>F27+F29+F30+0.5</f>
        <v>-1036.5</v>
      </c>
      <c r="G26" s="11">
        <f t="shared" si="13"/>
        <v>-257.5</v>
      </c>
      <c r="I26" s="11">
        <f t="shared" ref="I26:J26" si="17">I27+I29+I30</f>
        <v>-531</v>
      </c>
      <c r="J26" s="11">
        <f t="shared" si="17"/>
        <v>-628</v>
      </c>
      <c r="K26" s="11">
        <f t="shared" ref="K26:K37" si="18">J26-I26</f>
        <v>-97</v>
      </c>
      <c r="M26" s="1"/>
      <c r="N26" s="1"/>
      <c r="O26" s="1"/>
      <c r="P26" s="12"/>
      <c r="Q26" s="1"/>
      <c r="R26" s="1"/>
      <c r="S26" s="1"/>
    </row>
    <row r="27" spans="1:19" x14ac:dyDescent="0.35">
      <c r="B27" s="21" t="s">
        <v>28</v>
      </c>
      <c r="C27" s="11">
        <v>-556</v>
      </c>
      <c r="D27" s="11">
        <v>-564</v>
      </c>
      <c r="E27" s="11">
        <v>-750</v>
      </c>
      <c r="F27" s="11">
        <v>-943</v>
      </c>
      <c r="G27" s="11">
        <f t="shared" si="13"/>
        <v>-193</v>
      </c>
      <c r="I27" s="11">
        <v>-473</v>
      </c>
      <c r="J27" s="11">
        <v>-561</v>
      </c>
      <c r="K27" s="11">
        <f t="shared" si="18"/>
        <v>-88</v>
      </c>
      <c r="M27" s="1"/>
      <c r="N27" s="1"/>
      <c r="O27" s="1"/>
      <c r="P27" s="12"/>
      <c r="Q27" s="1"/>
      <c r="R27" s="1"/>
      <c r="S27" s="1"/>
    </row>
    <row r="28" spans="1:19" x14ac:dyDescent="0.35">
      <c r="B28" s="21" t="s">
        <v>29</v>
      </c>
      <c r="C28" s="16" t="s">
        <v>15</v>
      </c>
      <c r="D28" s="22">
        <v>9.8000000000000004E-2</v>
      </c>
      <c r="E28" s="22">
        <v>0.11600000000000001</v>
      </c>
      <c r="F28" s="22">
        <v>0.13300000000000001</v>
      </c>
      <c r="G28" s="22">
        <f t="shared" si="13"/>
        <v>1.7000000000000001E-2</v>
      </c>
      <c r="I28" s="22">
        <v>0.12825620628561799</v>
      </c>
      <c r="J28" s="22">
        <v>0.14897212512778191</v>
      </c>
      <c r="K28" s="22">
        <f t="shared" si="18"/>
        <v>2.0715918842163922E-2</v>
      </c>
      <c r="M28" s="1"/>
      <c r="N28" s="1"/>
      <c r="O28" s="1"/>
      <c r="P28" s="12"/>
      <c r="Q28" s="1"/>
      <c r="R28" s="1"/>
      <c r="S28" s="1"/>
    </row>
    <row r="29" spans="1:19" x14ac:dyDescent="0.35">
      <c r="B29" s="21" t="s">
        <v>30</v>
      </c>
      <c r="C29" s="11">
        <f>-C13</f>
        <v>-43</v>
      </c>
      <c r="D29" s="11">
        <f t="shared" ref="D29:F29" si="19">-D13</f>
        <v>-36</v>
      </c>
      <c r="E29" s="11">
        <f t="shared" si="19"/>
        <v>-40</v>
      </c>
      <c r="F29" s="11">
        <f t="shared" si="19"/>
        <v>-79</v>
      </c>
      <c r="G29" s="11">
        <f t="shared" si="13"/>
        <v>-39</v>
      </c>
      <c r="I29" s="11">
        <v>-51</v>
      </c>
      <c r="J29" s="11">
        <v>-62</v>
      </c>
      <c r="K29" s="11">
        <f t="shared" si="18"/>
        <v>-11</v>
      </c>
      <c r="M29" s="1"/>
      <c r="N29" s="1"/>
      <c r="O29" s="1"/>
      <c r="P29" s="12"/>
      <c r="Q29" s="1"/>
      <c r="R29" s="1"/>
      <c r="S29" s="1"/>
    </row>
    <row r="30" spans="1:19" x14ac:dyDescent="0.35">
      <c r="B30" s="21" t="s">
        <v>31</v>
      </c>
      <c r="C30" s="11">
        <v>-9</v>
      </c>
      <c r="D30" s="11">
        <v>-9</v>
      </c>
      <c r="E30" s="11">
        <v>11</v>
      </c>
      <c r="F30" s="11">
        <v>-15</v>
      </c>
      <c r="G30" s="11">
        <f t="shared" si="13"/>
        <v>-26</v>
      </c>
      <c r="I30" s="11">
        <v>-7</v>
      </c>
      <c r="J30" s="11">
        <v>-5</v>
      </c>
      <c r="K30" s="11">
        <f t="shared" si="18"/>
        <v>2</v>
      </c>
      <c r="M30" s="1"/>
      <c r="N30" s="1"/>
      <c r="O30" s="1"/>
      <c r="P30" s="12"/>
      <c r="Q30" s="1"/>
      <c r="R30" s="1"/>
      <c r="S30" s="1"/>
    </row>
    <row r="31" spans="1:19" x14ac:dyDescent="0.35">
      <c r="B31" s="10" t="s">
        <v>32</v>
      </c>
      <c r="C31" s="11">
        <v>-13</v>
      </c>
      <c r="D31" s="11">
        <v>-127</v>
      </c>
      <c r="E31" s="11">
        <v>-137</v>
      </c>
      <c r="F31" s="11">
        <v>-296</v>
      </c>
      <c r="G31" s="11">
        <f t="shared" si="0"/>
        <v>-159</v>
      </c>
      <c r="I31" s="11">
        <v>-91</v>
      </c>
      <c r="J31" s="11">
        <v>-210</v>
      </c>
      <c r="K31" s="11">
        <f t="shared" si="18"/>
        <v>-119</v>
      </c>
      <c r="M31" s="1"/>
      <c r="N31" s="1"/>
      <c r="O31" s="1"/>
      <c r="P31" s="12"/>
      <c r="Q31" s="1"/>
      <c r="R31" s="1"/>
      <c r="S31" s="1"/>
    </row>
    <row r="32" spans="1:19" x14ac:dyDescent="0.35">
      <c r="B32" s="13" t="s">
        <v>33</v>
      </c>
      <c r="C32" s="14">
        <f>SUM(C23:C26,C31)</f>
        <v>-276.66300000000001</v>
      </c>
      <c r="D32" s="14">
        <f>SUM(D23:D26,D31)</f>
        <v>336.30399999999963</v>
      </c>
      <c r="E32" s="14">
        <f>SUM(E23:E26,E31)</f>
        <v>377.42399999999907</v>
      </c>
      <c r="F32" s="14">
        <f>SUM(F23:F26,F31)</f>
        <v>987.5</v>
      </c>
      <c r="G32" s="14">
        <f t="shared" si="0"/>
        <v>610.07600000000093</v>
      </c>
      <c r="H32" s="15"/>
      <c r="I32" s="14">
        <f>SUM(I23:I26,I31)</f>
        <v>263</v>
      </c>
      <c r="J32" s="14">
        <f>SUM(J23:J26,J31)</f>
        <v>499</v>
      </c>
      <c r="K32" s="14">
        <f t="shared" si="18"/>
        <v>236</v>
      </c>
      <c r="L32" s="15"/>
      <c r="M32" s="1"/>
      <c r="N32" s="1"/>
      <c r="O32" s="1"/>
      <c r="P32" s="12"/>
      <c r="Q32" s="1"/>
      <c r="R32" s="1"/>
      <c r="S32" s="1"/>
    </row>
    <row r="33" spans="2:19 16378:16378" x14ac:dyDescent="0.35">
      <c r="B33" s="17" t="s">
        <v>22</v>
      </c>
      <c r="C33" s="18">
        <f>C18*8</f>
        <v>0</v>
      </c>
      <c r="D33" s="18">
        <f>-266</f>
        <v>-266</v>
      </c>
      <c r="E33" s="18">
        <f>E18*8</f>
        <v>0</v>
      </c>
      <c r="F33" s="18">
        <f>F18*0.8</f>
        <v>-373.6</v>
      </c>
      <c r="G33" s="18">
        <f t="shared" si="0"/>
        <v>-373.6</v>
      </c>
      <c r="I33" s="18">
        <f>ROUND(I18*0.8,0)</f>
        <v>-106</v>
      </c>
      <c r="J33" s="18">
        <f>ROUND(J18*0.8,0)</f>
        <v>-195</v>
      </c>
      <c r="K33" s="18">
        <f t="shared" si="18"/>
        <v>-89</v>
      </c>
      <c r="M33" s="1"/>
      <c r="N33" s="1"/>
      <c r="O33" s="1"/>
      <c r="P33" s="12"/>
      <c r="Q33" s="1"/>
      <c r="R33" s="1"/>
      <c r="S33" s="1"/>
    </row>
    <row r="34" spans="2:19 16378:16378" x14ac:dyDescent="0.35">
      <c r="B34" s="17" t="s">
        <v>23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I34" s="18">
        <v>0</v>
      </c>
      <c r="J34" s="18">
        <f>J19</f>
        <v>107</v>
      </c>
      <c r="K34" s="18">
        <f t="shared" si="18"/>
        <v>107</v>
      </c>
      <c r="M34" s="1"/>
      <c r="N34" s="1"/>
      <c r="O34" s="1"/>
      <c r="P34" s="12"/>
      <c r="Q34" s="1"/>
      <c r="R34" s="1"/>
      <c r="S34" s="1"/>
    </row>
    <row r="35" spans="2:19 16378:16378" x14ac:dyDescent="0.35">
      <c r="B35" s="17" t="s">
        <v>24</v>
      </c>
      <c r="C35" s="18">
        <f t="shared" ref="C35:E35" si="20">C20*8</f>
        <v>0</v>
      </c>
      <c r="D35" s="18">
        <f t="shared" si="20"/>
        <v>0</v>
      </c>
      <c r="E35" s="18">
        <f t="shared" si="20"/>
        <v>0</v>
      </c>
      <c r="F35" s="18">
        <f>F20*0.8</f>
        <v>-92</v>
      </c>
      <c r="G35" s="18">
        <f t="shared" si="0"/>
        <v>-92</v>
      </c>
      <c r="I35" s="18">
        <f>ROUND(I20*0.8,0)</f>
        <v>-56</v>
      </c>
      <c r="J35" s="18">
        <f>ROUND(J20*0.8,0)</f>
        <v>0</v>
      </c>
      <c r="K35" s="18">
        <f t="shared" si="18"/>
        <v>56</v>
      </c>
      <c r="M35" s="1"/>
      <c r="N35" s="1"/>
      <c r="O35" s="1"/>
      <c r="P35" s="12"/>
      <c r="Q35" s="1"/>
      <c r="R35" s="1"/>
      <c r="S35" s="1"/>
    </row>
    <row r="36" spans="2:19 16378:16378" x14ac:dyDescent="0.35">
      <c r="B36" s="13" t="s">
        <v>34</v>
      </c>
      <c r="C36" s="14">
        <f>SUM(C32:C35)</f>
        <v>-276.66300000000001</v>
      </c>
      <c r="D36" s="14">
        <f>SUM(D32:D35)</f>
        <v>70.303999999999633</v>
      </c>
      <c r="E36" s="14">
        <f>SUM(E32:E35)</f>
        <v>377.42399999999907</v>
      </c>
      <c r="F36" s="14">
        <f>SUM(F32:F35)</f>
        <v>521.9</v>
      </c>
      <c r="G36" s="14">
        <f t="shared" si="0"/>
        <v>144.47600000000091</v>
      </c>
      <c r="H36" s="15"/>
      <c r="I36" s="14">
        <f t="shared" ref="I36:J36" si="21">SUM(I32:I35)</f>
        <v>101</v>
      </c>
      <c r="J36" s="14">
        <f t="shared" si="21"/>
        <v>411</v>
      </c>
      <c r="K36" s="14">
        <f t="shared" si="18"/>
        <v>310</v>
      </c>
      <c r="L36" s="15"/>
      <c r="M36" s="1"/>
      <c r="N36" s="1"/>
      <c r="O36" s="1"/>
      <c r="P36" s="12"/>
      <c r="Q36" s="1"/>
      <c r="R36" s="1"/>
      <c r="S36" s="1"/>
    </row>
    <row r="37" spans="2:19 16378:16378" x14ac:dyDescent="0.35">
      <c r="B37" s="10" t="s">
        <v>35</v>
      </c>
      <c r="C37" s="23">
        <f t="shared" ref="C37:F37" si="22">C36*1000000/118106896712*100</f>
        <v>-0.23424796324522362</v>
      </c>
      <c r="D37" s="23">
        <f t="shared" si="22"/>
        <v>5.9525736394068288E-2</v>
      </c>
      <c r="E37" s="23">
        <f t="shared" si="22"/>
        <v>0.3195613554391627</v>
      </c>
      <c r="F37" s="23">
        <f t="shared" si="22"/>
        <v>0.44188782749295064</v>
      </c>
      <c r="G37" s="23">
        <f t="shared" si="0"/>
        <v>0.12232647205378794</v>
      </c>
      <c r="I37" s="24">
        <f>I36*1000000/118106896712*100</f>
        <v>8.5515751248875296E-2</v>
      </c>
      <c r="J37" s="24">
        <f>J36*1000000/118106896712*100</f>
        <v>0.34798983924047278</v>
      </c>
      <c r="K37" s="24">
        <f t="shared" si="18"/>
        <v>0.26247408799159749</v>
      </c>
      <c r="M37" s="1"/>
      <c r="N37" s="1"/>
      <c r="O37" s="1"/>
      <c r="P37" s="12"/>
      <c r="Q37" s="1"/>
      <c r="R37" s="1"/>
      <c r="S37" s="1"/>
    </row>
    <row r="38" spans="2:19 16378:16378" x14ac:dyDescent="0.35">
      <c r="B38" s="10" t="s">
        <v>36</v>
      </c>
      <c r="C38" s="25" t="s">
        <v>15</v>
      </c>
      <c r="D38" s="25" t="s">
        <v>15</v>
      </c>
      <c r="E38" s="25" t="s">
        <v>15</v>
      </c>
      <c r="F38" s="25">
        <v>0.68</v>
      </c>
      <c r="G38" s="25">
        <f>F38</f>
        <v>0.68</v>
      </c>
      <c r="I38" s="25" t="s">
        <v>15</v>
      </c>
      <c r="J38" s="25" t="s">
        <v>15</v>
      </c>
      <c r="K38" s="25" t="s">
        <v>15</v>
      </c>
      <c r="M38" s="1"/>
      <c r="N38" s="1"/>
      <c r="O38" s="1"/>
      <c r="P38" s="12"/>
      <c r="Q38" s="1"/>
      <c r="R38" s="1"/>
      <c r="S38" s="1"/>
    </row>
    <row r="39" spans="2:19 16378:16378" x14ac:dyDescent="0.35">
      <c r="B39" s="10" t="s">
        <v>37</v>
      </c>
      <c r="C39" s="25" t="s">
        <v>15</v>
      </c>
      <c r="D39" s="25" t="s">
        <v>15</v>
      </c>
      <c r="E39" s="25" t="s">
        <v>15</v>
      </c>
      <c r="F39" s="11">
        <f>F36*F38-1</f>
        <v>353.892</v>
      </c>
      <c r="G39" s="11">
        <f>F39</f>
        <v>353.892</v>
      </c>
      <c r="I39" s="25" t="s">
        <v>15</v>
      </c>
      <c r="J39" s="25" t="s">
        <v>15</v>
      </c>
      <c r="K39" s="25" t="s">
        <v>15</v>
      </c>
      <c r="M39" s="1"/>
      <c r="N39" s="1"/>
      <c r="O39" s="1"/>
      <c r="P39" s="12"/>
      <c r="Q39" s="1"/>
      <c r="R39" s="1"/>
      <c r="S39" s="1"/>
    </row>
    <row r="40" spans="2:19 16378:16378" x14ac:dyDescent="0.35">
      <c r="B40" s="10" t="s">
        <v>38</v>
      </c>
      <c r="C40" s="25" t="s">
        <v>15</v>
      </c>
      <c r="D40" s="25" t="s">
        <v>15</v>
      </c>
      <c r="E40" s="25" t="s">
        <v>15</v>
      </c>
      <c r="F40" s="24">
        <f>F39*1000000/118106896712*100</f>
        <v>0.29963703208878195</v>
      </c>
      <c r="G40" s="24">
        <f>F40</f>
        <v>0.29963703208878195</v>
      </c>
      <c r="I40" s="25" t="s">
        <v>15</v>
      </c>
      <c r="J40" s="25" t="s">
        <v>15</v>
      </c>
      <c r="K40" s="25" t="s">
        <v>15</v>
      </c>
      <c r="M40" s="1"/>
      <c r="N40" s="1"/>
      <c r="O40" s="1"/>
      <c r="P40" s="12"/>
      <c r="Q40" s="1"/>
      <c r="R40" s="1"/>
      <c r="S40" s="1"/>
    </row>
    <row r="41" spans="2:19 16378:16378" x14ac:dyDescent="0.35">
      <c r="B41" s="10"/>
      <c r="C41" s="26"/>
      <c r="D41" s="26"/>
      <c r="E41" s="26"/>
      <c r="F41" s="24"/>
      <c r="G41" s="24"/>
      <c r="I41" s="26"/>
      <c r="J41" s="24"/>
      <c r="K41" s="24"/>
      <c r="M41" s="1"/>
      <c r="N41" s="1"/>
      <c r="O41" s="1"/>
      <c r="P41" s="12"/>
      <c r="Q41" s="1"/>
      <c r="R41" s="1"/>
      <c r="S41" s="1"/>
    </row>
    <row r="42" spans="2:19 16378:16378" x14ac:dyDescent="0.35">
      <c r="B42" s="13" t="s">
        <v>39</v>
      </c>
      <c r="C42" s="14">
        <v>146</v>
      </c>
      <c r="D42" s="14">
        <v>1095</v>
      </c>
      <c r="E42" s="14">
        <v>2004</v>
      </c>
      <c r="F42" s="14">
        <v>1923</v>
      </c>
      <c r="G42" s="14">
        <f t="shared" ref="G42:G54" si="23">F42-E42</f>
        <v>-81</v>
      </c>
      <c r="H42" s="15"/>
      <c r="I42" s="14">
        <v>822</v>
      </c>
      <c r="J42" s="14">
        <v>565</v>
      </c>
      <c r="K42" s="14">
        <f t="shared" ref="K42:K47" si="24">J42-I42</f>
        <v>-257</v>
      </c>
      <c r="L42" s="15"/>
      <c r="M42" s="1"/>
      <c r="N42" s="1"/>
      <c r="O42" s="1"/>
      <c r="P42" s="12"/>
      <c r="Q42" s="1"/>
      <c r="R42" s="1"/>
      <c r="S42" s="1"/>
    </row>
    <row r="43" spans="2:19 16378:16378" x14ac:dyDescent="0.35">
      <c r="B43" s="10" t="s">
        <v>40</v>
      </c>
      <c r="C43" s="11">
        <v>-525</v>
      </c>
      <c r="D43" s="11">
        <v>-1093</v>
      </c>
      <c r="E43" s="11">
        <v>-1560</v>
      </c>
      <c r="F43" s="11">
        <v>-1747</v>
      </c>
      <c r="G43" s="27">
        <f t="shared" si="23"/>
        <v>-187</v>
      </c>
      <c r="I43" s="11">
        <v>-810</v>
      </c>
      <c r="J43" s="11">
        <v>-887</v>
      </c>
      <c r="K43" s="27">
        <f t="shared" si="24"/>
        <v>-77</v>
      </c>
      <c r="M43" s="1"/>
      <c r="N43" s="1"/>
      <c r="O43" s="1"/>
      <c r="P43" s="12"/>
      <c r="Q43" s="1"/>
      <c r="R43" s="1"/>
      <c r="S43" s="1"/>
      <c r="XEX43" s="11"/>
    </row>
    <row r="44" spans="2:19 16378:16378" x14ac:dyDescent="0.35">
      <c r="B44" s="13" t="s">
        <v>41</v>
      </c>
      <c r="C44" s="14">
        <f>SUM(C42:C43)</f>
        <v>-379</v>
      </c>
      <c r="D44" s="14">
        <f>SUM(D42:D43)</f>
        <v>2</v>
      </c>
      <c r="E44" s="14">
        <f>SUM(E42:E43)</f>
        <v>444</v>
      </c>
      <c r="F44" s="14">
        <f>SUM(F42:F43)</f>
        <v>176</v>
      </c>
      <c r="G44" s="14">
        <f t="shared" si="23"/>
        <v>-268</v>
      </c>
      <c r="H44" s="15"/>
      <c r="I44" s="14">
        <f t="shared" ref="I44:J44" si="25">SUM(I42:I43)</f>
        <v>12</v>
      </c>
      <c r="J44" s="14">
        <f t="shared" si="25"/>
        <v>-322</v>
      </c>
      <c r="K44" s="14">
        <f t="shared" si="24"/>
        <v>-334</v>
      </c>
      <c r="L44" s="15"/>
      <c r="M44" s="1"/>
      <c r="N44" s="1"/>
      <c r="O44" s="1"/>
      <c r="P44" s="12"/>
      <c r="Q44" s="1"/>
      <c r="R44" s="1"/>
      <c r="S44" s="1"/>
    </row>
    <row r="45" spans="2:19 16378:16378" x14ac:dyDescent="0.35">
      <c r="B45" s="10" t="s">
        <v>42</v>
      </c>
      <c r="C45" s="11">
        <v>-596</v>
      </c>
      <c r="D45" s="11">
        <v>-374.26</v>
      </c>
      <c r="E45" s="11">
        <v>-602</v>
      </c>
      <c r="F45" s="11">
        <v>-886</v>
      </c>
      <c r="G45" s="27">
        <f t="shared" si="23"/>
        <v>-284</v>
      </c>
      <c r="I45" s="11">
        <v>-400</v>
      </c>
      <c r="J45" s="11">
        <v>-395</v>
      </c>
      <c r="K45" s="27">
        <f t="shared" si="24"/>
        <v>5</v>
      </c>
      <c r="M45" s="1"/>
      <c r="N45" s="1"/>
      <c r="O45" s="1"/>
      <c r="P45" s="12"/>
      <c r="Q45" s="1"/>
      <c r="R45" s="1"/>
      <c r="S45" s="1"/>
    </row>
    <row r="46" spans="2:19 16378:16378" x14ac:dyDescent="0.35">
      <c r="B46" s="10" t="s">
        <v>43</v>
      </c>
      <c r="C46" s="27">
        <v>-48</v>
      </c>
      <c r="D46" s="27">
        <v>-73</v>
      </c>
      <c r="E46" s="27">
        <v>-145</v>
      </c>
      <c r="F46" s="27">
        <v>-65</v>
      </c>
      <c r="G46" s="27">
        <f t="shared" si="23"/>
        <v>80</v>
      </c>
      <c r="I46" s="11">
        <v>-23</v>
      </c>
      <c r="J46" s="11">
        <v>-6</v>
      </c>
      <c r="K46" s="27">
        <f t="shared" si="24"/>
        <v>17</v>
      </c>
      <c r="M46" s="1"/>
      <c r="N46" s="1"/>
      <c r="O46" s="1"/>
      <c r="P46" s="12"/>
      <c r="Q46" s="1"/>
      <c r="R46" s="1"/>
      <c r="S46" s="1"/>
    </row>
    <row r="47" spans="2:19 16378:16378" x14ac:dyDescent="0.35">
      <c r="B47" s="13" t="s">
        <v>44</v>
      </c>
      <c r="C47" s="14">
        <f>SUM(C44:C46)</f>
        <v>-1023</v>
      </c>
      <c r="D47" s="14">
        <f>SUM(D44:D46)</f>
        <v>-445.26</v>
      </c>
      <c r="E47" s="14">
        <f>SUM(E44:E46)</f>
        <v>-303</v>
      </c>
      <c r="F47" s="14">
        <f>SUM(F44:F46)</f>
        <v>-775</v>
      </c>
      <c r="G47" s="14">
        <f t="shared" si="23"/>
        <v>-472</v>
      </c>
      <c r="H47" s="15"/>
      <c r="I47" s="14">
        <f t="shared" ref="I47:J47" si="26">SUM(I44:I46)</f>
        <v>-411</v>
      </c>
      <c r="J47" s="14">
        <f t="shared" si="26"/>
        <v>-723</v>
      </c>
      <c r="K47" s="14">
        <f t="shared" si="24"/>
        <v>-312</v>
      </c>
      <c r="L47" s="15"/>
      <c r="M47" s="1"/>
      <c r="N47" s="1"/>
      <c r="O47" s="1"/>
      <c r="P47" s="12"/>
      <c r="Q47" s="1"/>
      <c r="R47" s="1"/>
      <c r="S47" s="1"/>
    </row>
    <row r="48" spans="2:19 16378:16378" x14ac:dyDescent="0.35">
      <c r="B48" s="17"/>
      <c r="C48" s="28"/>
      <c r="D48" s="29"/>
      <c r="E48" s="29"/>
      <c r="F48" s="29"/>
      <c r="G48" s="29"/>
      <c r="I48" s="29"/>
      <c r="J48" s="29"/>
      <c r="K48" s="29"/>
      <c r="M48" s="12"/>
      <c r="N48" s="12"/>
      <c r="O48" s="12"/>
      <c r="P48" s="12"/>
      <c r="Q48" s="1"/>
      <c r="R48" s="1"/>
    </row>
    <row r="49" spans="2:19" x14ac:dyDescent="0.35">
      <c r="B49" s="17" t="s">
        <v>45</v>
      </c>
      <c r="C49" s="16" t="s">
        <v>15</v>
      </c>
      <c r="D49" s="29">
        <f>C53</f>
        <v>5461</v>
      </c>
      <c r="E49" s="29">
        <f>D53</f>
        <v>6083</v>
      </c>
      <c r="F49" s="29">
        <f>E53</f>
        <v>6493</v>
      </c>
      <c r="G49" s="29">
        <f t="shared" si="23"/>
        <v>410</v>
      </c>
      <c r="I49" s="29">
        <f>F49</f>
        <v>6493</v>
      </c>
      <c r="J49" s="29">
        <f>F53</f>
        <v>7344.9359999999997</v>
      </c>
      <c r="K49" s="29">
        <f t="shared" ref="K49:K52" si="27">J49-I49</f>
        <v>851.93599999999969</v>
      </c>
      <c r="M49" s="1"/>
      <c r="N49" s="1"/>
      <c r="O49" s="1"/>
      <c r="P49" s="12"/>
      <c r="Q49" s="1"/>
      <c r="R49" s="1"/>
      <c r="S49" s="1"/>
    </row>
    <row r="50" spans="2:19" x14ac:dyDescent="0.35">
      <c r="B50" s="30" t="s">
        <v>44</v>
      </c>
      <c r="C50" s="16" t="s">
        <v>15</v>
      </c>
      <c r="D50" s="31">
        <f>-D47</f>
        <v>445.26</v>
      </c>
      <c r="E50" s="31">
        <f>-E47</f>
        <v>303</v>
      </c>
      <c r="F50" s="31">
        <f>-F47</f>
        <v>775</v>
      </c>
      <c r="G50" s="31">
        <f t="shared" si="23"/>
        <v>472</v>
      </c>
      <c r="I50" s="31">
        <f t="shared" ref="I50:J50" si="28">-I47</f>
        <v>411</v>
      </c>
      <c r="J50" s="31">
        <f t="shared" si="28"/>
        <v>723</v>
      </c>
      <c r="K50" s="31">
        <f t="shared" si="27"/>
        <v>312</v>
      </c>
      <c r="M50" s="1"/>
      <c r="N50" s="1"/>
      <c r="O50" s="1"/>
      <c r="P50" s="12"/>
      <c r="Q50" s="1"/>
      <c r="R50" s="1"/>
      <c r="S50" s="1"/>
    </row>
    <row r="51" spans="2:19" x14ac:dyDescent="0.35">
      <c r="B51" s="30" t="s">
        <v>46</v>
      </c>
      <c r="C51" s="16" t="s">
        <v>15</v>
      </c>
      <c r="D51" s="31">
        <v>0</v>
      </c>
      <c r="E51" s="31">
        <v>0</v>
      </c>
      <c r="F51" s="31">
        <v>0</v>
      </c>
      <c r="G51" s="31">
        <f t="shared" si="23"/>
        <v>0</v>
      </c>
      <c r="I51" s="31">
        <v>0</v>
      </c>
      <c r="J51" s="31">
        <v>354</v>
      </c>
      <c r="K51" s="31">
        <f t="shared" si="27"/>
        <v>354</v>
      </c>
      <c r="M51" s="12"/>
      <c r="N51" s="12"/>
      <c r="O51" s="12"/>
      <c r="P51" s="12"/>
      <c r="Q51" s="1"/>
      <c r="R51" s="1"/>
    </row>
    <row r="52" spans="2:19" x14ac:dyDescent="0.35">
      <c r="B52" s="30" t="s">
        <v>47</v>
      </c>
      <c r="C52" s="16" t="s">
        <v>15</v>
      </c>
      <c r="D52" s="31">
        <f>D53-D49-D50-D51</f>
        <v>176.74</v>
      </c>
      <c r="E52" s="31">
        <f>E53-E49-E50-E51</f>
        <v>107</v>
      </c>
      <c r="F52" s="31">
        <f>F53-F49-F50-F51</f>
        <v>76.935999999999694</v>
      </c>
      <c r="G52" s="31">
        <f t="shared" si="23"/>
        <v>-30.064000000000306</v>
      </c>
      <c r="I52" s="31">
        <f>I53-I49-I50-I51</f>
        <v>101</v>
      </c>
      <c r="J52" s="31">
        <f>J53-J49-J50-J51</f>
        <v>412.06400000000031</v>
      </c>
      <c r="K52" s="31">
        <f t="shared" si="27"/>
        <v>311.06400000000031</v>
      </c>
      <c r="M52" s="12"/>
      <c r="N52" s="12"/>
      <c r="O52" s="12"/>
      <c r="P52" s="12"/>
      <c r="Q52" s="1"/>
      <c r="R52" s="1"/>
    </row>
    <row r="53" spans="2:19" x14ac:dyDescent="0.35">
      <c r="B53" s="17" t="s">
        <v>48</v>
      </c>
      <c r="C53" s="31">
        <v>5461</v>
      </c>
      <c r="D53" s="31">
        <v>6083</v>
      </c>
      <c r="E53" s="31">
        <v>6493</v>
      </c>
      <c r="F53" s="31">
        <v>7344.9359999999997</v>
      </c>
      <c r="G53" s="18">
        <f t="shared" si="23"/>
        <v>851.93599999999969</v>
      </c>
      <c r="I53" s="31">
        <v>7005</v>
      </c>
      <c r="J53" s="31">
        <v>8834</v>
      </c>
      <c r="K53" s="18">
        <f>J53-I53</f>
        <v>1829</v>
      </c>
      <c r="M53" s="1"/>
      <c r="N53" s="1"/>
      <c r="O53" s="1"/>
      <c r="P53" s="12"/>
      <c r="Q53" s="1"/>
      <c r="R53" s="1"/>
      <c r="S53" s="1"/>
    </row>
    <row r="54" spans="2:19" x14ac:dyDescent="0.35">
      <c r="B54" s="13" t="s">
        <v>49</v>
      </c>
      <c r="C54" s="32">
        <f>C53/C21</f>
        <v>7.0102695763799741</v>
      </c>
      <c r="D54" s="32">
        <f>D53/D21</f>
        <v>5.5314884732618976</v>
      </c>
      <c r="E54" s="32">
        <v>3.4</v>
      </c>
      <c r="F54" s="32">
        <f>F53/F21</f>
        <v>2.8635228070175436</v>
      </c>
      <c r="G54" s="32">
        <f t="shared" si="23"/>
        <v>-0.53647719298245633</v>
      </c>
      <c r="H54" s="15"/>
      <c r="I54" s="33" t="s">
        <v>15</v>
      </c>
      <c r="J54" s="33" t="s">
        <v>15</v>
      </c>
      <c r="K54" s="33" t="s">
        <v>15</v>
      </c>
      <c r="L54" s="15"/>
      <c r="M54" s="34"/>
      <c r="N54" s="34"/>
      <c r="O54" s="34"/>
      <c r="P54" s="12"/>
      <c r="Q54" s="1"/>
      <c r="R54" s="1"/>
    </row>
    <row r="55" spans="2:19" x14ac:dyDescent="0.35">
      <c r="B55" s="4"/>
      <c r="C55" s="35"/>
      <c r="D55" s="35"/>
      <c r="E55" s="35"/>
      <c r="F55" s="35"/>
      <c r="G55" s="35"/>
      <c r="M55" s="12"/>
      <c r="N55" s="12"/>
      <c r="O55" s="12"/>
      <c r="P55" s="12"/>
    </row>
    <row r="56" spans="2:19" x14ac:dyDescent="0.35">
      <c r="C56" s="1"/>
      <c r="E56" s="1"/>
      <c r="F56" s="1"/>
      <c r="G56" s="1"/>
      <c r="M56" s="12"/>
      <c r="N56" s="12"/>
      <c r="O56" s="12"/>
      <c r="P56" s="12"/>
    </row>
    <row r="57" spans="2:19" x14ac:dyDescent="0.35">
      <c r="C57" s="1"/>
      <c r="E57" s="1"/>
      <c r="F57" s="1"/>
      <c r="G57" s="1"/>
      <c r="M57" s="12"/>
      <c r="N57" s="12"/>
      <c r="O57" s="12"/>
      <c r="P57" s="12"/>
    </row>
    <row r="58" spans="2:19" x14ac:dyDescent="0.35">
      <c r="C58" s="1"/>
      <c r="E58" s="34"/>
      <c r="F58" s="34"/>
      <c r="G58" s="1"/>
      <c r="M58" s="12"/>
      <c r="N58" s="12"/>
      <c r="O58" s="12"/>
      <c r="P58" s="12"/>
    </row>
    <row r="59" spans="2:19" x14ac:dyDescent="0.35">
      <c r="M59" s="12"/>
      <c r="N59" s="12"/>
      <c r="O59" s="12"/>
      <c r="P59" s="12"/>
    </row>
    <row r="60" spans="2:19" x14ac:dyDescent="0.35">
      <c r="M60" s="12"/>
      <c r="N60" s="12"/>
      <c r="O60" s="12"/>
      <c r="P60" s="12"/>
    </row>
    <row r="61" spans="2:19" x14ac:dyDescent="0.35">
      <c r="M61" s="12"/>
      <c r="N61" s="12"/>
      <c r="O61" s="12"/>
      <c r="P61" s="12"/>
    </row>
    <row r="62" spans="2:19" x14ac:dyDescent="0.35">
      <c r="M62" s="12"/>
      <c r="N62" s="12"/>
      <c r="O62" s="12"/>
      <c r="P62" s="12"/>
    </row>
    <row r="63" spans="2:19" x14ac:dyDescent="0.35">
      <c r="M63" s="12"/>
      <c r="N63" s="12"/>
      <c r="O63" s="12"/>
      <c r="P63" s="12"/>
    </row>
    <row r="64" spans="2:19" x14ac:dyDescent="0.35">
      <c r="M64" s="12"/>
      <c r="N64" s="12"/>
      <c r="O64" s="12"/>
      <c r="P64" s="12"/>
    </row>
    <row r="65" spans="13:16" x14ac:dyDescent="0.35">
      <c r="M65" s="12"/>
      <c r="N65" s="12"/>
      <c r="O65" s="12"/>
      <c r="P65" s="12"/>
    </row>
  </sheetData>
  <pageMargins left="0.7" right="0.7" top="0.75" bottom="0.75" header="0.3" footer="0.3"/>
  <pageSetup paperSize="9" scale="62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P58"/>
  <sheetViews>
    <sheetView showGridLines="0" tabSelected="1" workbookViewId="0">
      <selection activeCell="B2" sqref="B2:K57"/>
    </sheetView>
  </sheetViews>
  <sheetFormatPr defaultColWidth="8.90625" defaultRowHeight="14.5" x14ac:dyDescent="0.35"/>
  <cols>
    <col min="2" max="2" width="54.08984375" customWidth="1"/>
    <col min="3" max="7" width="10.6328125" customWidth="1"/>
    <col min="8" max="8" width="1.6328125" style="19" customWidth="1"/>
    <col min="9" max="11" width="10.6328125" customWidth="1"/>
    <col min="12" max="12" width="1.6328125" style="19" customWidth="1"/>
  </cols>
  <sheetData>
    <row r="1" spans="2:16" x14ac:dyDescent="0.35">
      <c r="C1" s="1"/>
      <c r="D1" s="1"/>
      <c r="E1" s="1"/>
      <c r="F1" s="2"/>
      <c r="G1" s="2"/>
      <c r="I1" s="1"/>
      <c r="J1" s="2"/>
      <c r="K1" s="2"/>
    </row>
    <row r="2" spans="2:16" x14ac:dyDescent="0.35">
      <c r="B2" s="36" t="s">
        <v>76</v>
      </c>
      <c r="C2" s="37" t="s">
        <v>1</v>
      </c>
      <c r="D2" s="37" t="s">
        <v>1</v>
      </c>
      <c r="E2" s="37" t="s">
        <v>1</v>
      </c>
      <c r="F2" s="37" t="s">
        <v>1</v>
      </c>
      <c r="G2" s="37" t="s">
        <v>2</v>
      </c>
      <c r="H2" s="38"/>
      <c r="I2" s="5" t="s">
        <v>3</v>
      </c>
      <c r="J2" s="5" t="s">
        <v>3</v>
      </c>
      <c r="K2" s="5" t="s">
        <v>2</v>
      </c>
      <c r="L2" s="38"/>
    </row>
    <row r="3" spans="2:16" ht="15" thickBot="1" x14ac:dyDescent="0.4">
      <c r="B3" s="39" t="s">
        <v>4</v>
      </c>
      <c r="C3" s="40">
        <v>2014</v>
      </c>
      <c r="D3" s="40">
        <v>2015</v>
      </c>
      <c r="E3" s="40">
        <v>2016</v>
      </c>
      <c r="F3" s="40">
        <v>2017</v>
      </c>
      <c r="G3" s="41" t="s">
        <v>5</v>
      </c>
      <c r="H3" s="38"/>
      <c r="I3" s="8">
        <v>2017</v>
      </c>
      <c r="J3" s="8">
        <v>2018</v>
      </c>
      <c r="K3" s="9" t="s">
        <v>6</v>
      </c>
      <c r="L3" s="38"/>
    </row>
    <row r="4" spans="2:16" x14ac:dyDescent="0.35">
      <c r="B4" s="57" t="s">
        <v>77</v>
      </c>
      <c r="C4" s="18">
        <v>205.39000000000001</v>
      </c>
      <c r="D4" s="18">
        <v>304.83100000000002</v>
      </c>
      <c r="E4" s="18">
        <v>609.62800000000004</v>
      </c>
      <c r="F4" s="18">
        <v>1014</v>
      </c>
      <c r="G4" s="18">
        <f t="shared" ref="G4:G23" si="0">F4-E4</f>
        <v>404.37199999999996</v>
      </c>
      <c r="H4" s="58"/>
      <c r="I4" s="18">
        <v>417</v>
      </c>
      <c r="J4" s="18">
        <v>674</v>
      </c>
      <c r="K4" s="18">
        <f>J4-I4</f>
        <v>257</v>
      </c>
      <c r="L4" s="58"/>
      <c r="M4" s="1"/>
      <c r="N4" s="1"/>
      <c r="O4" s="1"/>
      <c r="P4" s="1"/>
    </row>
    <row r="5" spans="2:16" x14ac:dyDescent="0.35">
      <c r="B5" s="17" t="s">
        <v>20</v>
      </c>
      <c r="C5" s="18">
        <v>210.18100000000001</v>
      </c>
      <c r="D5" s="18">
        <v>200.333</v>
      </c>
      <c r="E5" s="18">
        <v>443.23500000000001</v>
      </c>
      <c r="F5" s="18">
        <v>592</v>
      </c>
      <c r="G5" s="18">
        <f t="shared" si="0"/>
        <v>148.76499999999999</v>
      </c>
      <c r="H5" s="58"/>
      <c r="I5" s="18">
        <v>296</v>
      </c>
      <c r="J5" s="18">
        <v>399</v>
      </c>
      <c r="K5" s="18">
        <f t="shared" ref="K5:K10" si="1">J5-I5</f>
        <v>103</v>
      </c>
      <c r="L5" s="58"/>
      <c r="M5" s="1"/>
      <c r="N5" s="1"/>
      <c r="O5" s="1"/>
      <c r="P5" s="1"/>
    </row>
    <row r="6" spans="2:16" x14ac:dyDescent="0.35">
      <c r="B6" s="57" t="s">
        <v>78</v>
      </c>
      <c r="C6" s="18">
        <f>SUM(C7:C11)</f>
        <v>66.836883419186591</v>
      </c>
      <c r="D6" s="18">
        <f>SUM(D7:D11)</f>
        <v>136.90278828440944</v>
      </c>
      <c r="E6" s="18">
        <f>SUM(E7:E11)</f>
        <v>448.97269115704557</v>
      </c>
      <c r="F6" s="18">
        <f>SUM(F7:F11)</f>
        <v>605</v>
      </c>
      <c r="G6" s="18">
        <f t="shared" si="0"/>
        <v>156.02730884295443</v>
      </c>
      <c r="H6" s="58"/>
      <c r="I6" s="18">
        <f>SUM(I7:I11)</f>
        <v>244</v>
      </c>
      <c r="J6" s="18">
        <f>SUM(J7:J11)</f>
        <v>383</v>
      </c>
      <c r="K6" s="18">
        <f t="shared" si="1"/>
        <v>139</v>
      </c>
      <c r="L6" s="58"/>
      <c r="M6" s="1"/>
      <c r="N6" s="1"/>
      <c r="O6" s="1"/>
      <c r="P6" s="1"/>
    </row>
    <row r="7" spans="2:16" x14ac:dyDescent="0.35">
      <c r="B7" s="59" t="s">
        <v>79</v>
      </c>
      <c r="C7" s="18">
        <v>41.669966764836175</v>
      </c>
      <c r="D7" s="18">
        <v>23.435786273687899</v>
      </c>
      <c r="E7" s="18">
        <v>165</v>
      </c>
      <c r="F7" s="18">
        <v>142</v>
      </c>
      <c r="G7" s="18">
        <f t="shared" si="0"/>
        <v>-23</v>
      </c>
      <c r="H7" s="58"/>
      <c r="I7" s="18">
        <v>57</v>
      </c>
      <c r="J7" s="18">
        <v>54</v>
      </c>
      <c r="K7" s="18">
        <f t="shared" si="1"/>
        <v>-3</v>
      </c>
      <c r="L7" s="58"/>
      <c r="M7" s="1"/>
      <c r="N7" s="1"/>
      <c r="O7" s="1"/>
      <c r="P7" s="1"/>
    </row>
    <row r="8" spans="2:16" x14ac:dyDescent="0.35">
      <c r="B8" s="59" t="s">
        <v>80</v>
      </c>
      <c r="C8" s="18">
        <v>78.227916654350452</v>
      </c>
      <c r="D8" s="18">
        <v>70.018002010721489</v>
      </c>
      <c r="E8" s="18">
        <v>146.45319474679684</v>
      </c>
      <c r="F8" s="18">
        <v>51</v>
      </c>
      <c r="G8" s="18">
        <f t="shared" si="0"/>
        <v>-95.453194746796839</v>
      </c>
      <c r="H8" s="58"/>
      <c r="I8" s="18">
        <v>72</v>
      </c>
      <c r="J8" s="18">
        <v>91</v>
      </c>
      <c r="K8" s="18">
        <f t="shared" si="1"/>
        <v>19</v>
      </c>
      <c r="L8" s="58"/>
      <c r="M8" s="1"/>
      <c r="N8" s="1"/>
      <c r="O8" s="1"/>
      <c r="P8" s="1"/>
    </row>
    <row r="9" spans="2:16" x14ac:dyDescent="0.35">
      <c r="B9" s="59" t="s">
        <v>81</v>
      </c>
      <c r="C9" s="18">
        <v>-60.061000000000035</v>
      </c>
      <c r="D9" s="18">
        <v>26.449000000000069</v>
      </c>
      <c r="E9" s="18">
        <v>83.756321633929019</v>
      </c>
      <c r="F9" s="18">
        <v>135</v>
      </c>
      <c r="G9" s="18">
        <f t="shared" si="0"/>
        <v>51.243678366070981</v>
      </c>
      <c r="H9" s="58"/>
      <c r="I9" s="18">
        <v>54</v>
      </c>
      <c r="J9" s="18">
        <v>44</v>
      </c>
      <c r="K9" s="18">
        <f t="shared" si="1"/>
        <v>-10</v>
      </c>
      <c r="L9" s="58"/>
      <c r="M9" s="1"/>
      <c r="N9" s="1"/>
      <c r="O9" s="1"/>
      <c r="P9" s="1"/>
    </row>
    <row r="10" spans="2:16" x14ac:dyDescent="0.35">
      <c r="B10" s="59" t="s">
        <v>82</v>
      </c>
      <c r="C10" s="18">
        <v>7</v>
      </c>
      <c r="D10" s="18">
        <v>17</v>
      </c>
      <c r="E10" s="18">
        <v>53.763174776319715</v>
      </c>
      <c r="F10" s="18">
        <v>277</v>
      </c>
      <c r="G10" s="18">
        <f t="shared" si="0"/>
        <v>223.23682522368028</v>
      </c>
      <c r="H10" s="58"/>
      <c r="I10" s="18">
        <v>61</v>
      </c>
      <c r="J10" s="18">
        <v>126</v>
      </c>
      <c r="K10" s="18">
        <f t="shared" si="1"/>
        <v>65</v>
      </c>
      <c r="L10" s="58"/>
      <c r="M10" s="1"/>
      <c r="N10" s="1"/>
      <c r="O10" s="1"/>
      <c r="P10" s="1"/>
    </row>
    <row r="11" spans="2:16" x14ac:dyDescent="0.35">
      <c r="B11" s="59" t="s">
        <v>83</v>
      </c>
      <c r="C11" s="60" t="s">
        <v>15</v>
      </c>
      <c r="D11" s="60" t="s">
        <v>15</v>
      </c>
      <c r="E11" s="60" t="s">
        <v>15</v>
      </c>
      <c r="F11" s="60" t="s">
        <v>15</v>
      </c>
      <c r="G11" s="60" t="s">
        <v>15</v>
      </c>
      <c r="H11" s="58"/>
      <c r="I11" s="60" t="s">
        <v>15</v>
      </c>
      <c r="J11" s="18">
        <v>68</v>
      </c>
      <c r="K11" s="18">
        <f>J11</f>
        <v>68</v>
      </c>
      <c r="L11" s="58"/>
      <c r="M11" s="1"/>
      <c r="N11" s="1"/>
      <c r="O11" s="1"/>
      <c r="P11" s="1"/>
    </row>
    <row r="12" spans="2:16" x14ac:dyDescent="0.35">
      <c r="B12" s="61" t="s">
        <v>84</v>
      </c>
      <c r="C12" s="18">
        <v>32.309772053554298</v>
      </c>
      <c r="D12" s="18">
        <v>38.876549469487827</v>
      </c>
      <c r="E12" s="18">
        <v>44</v>
      </c>
      <c r="F12" s="18">
        <v>86</v>
      </c>
      <c r="G12" s="18">
        <f t="shared" si="0"/>
        <v>42</v>
      </c>
      <c r="H12" s="58"/>
      <c r="I12" s="18">
        <v>33</v>
      </c>
      <c r="J12" s="18">
        <v>60</v>
      </c>
      <c r="K12" s="18">
        <f t="shared" ref="K12:K14" si="2">J12-I12</f>
        <v>27</v>
      </c>
      <c r="L12" s="58"/>
      <c r="M12" s="1"/>
      <c r="N12" s="1"/>
      <c r="O12" s="1"/>
      <c r="P12" s="1"/>
    </row>
    <row r="13" spans="2:16" x14ac:dyDescent="0.35">
      <c r="B13" s="57" t="s">
        <v>31</v>
      </c>
      <c r="C13" s="18">
        <v>120.604</v>
      </c>
      <c r="D13" s="18">
        <v>126.396</v>
      </c>
      <c r="E13" s="18">
        <f>E14-SUM(E12,E4:E6)</f>
        <v>103.99730884295445</v>
      </c>
      <c r="F13" s="18">
        <f>F14-SUM(F12,F4:F6)</f>
        <v>47</v>
      </c>
      <c r="G13" s="18">
        <f t="shared" si="0"/>
        <v>-56.997308842954453</v>
      </c>
      <c r="H13" s="58"/>
      <c r="I13" s="18">
        <v>23</v>
      </c>
      <c r="J13" s="18">
        <v>10</v>
      </c>
      <c r="K13" s="18">
        <f t="shared" si="2"/>
        <v>-13</v>
      </c>
      <c r="L13" s="58"/>
      <c r="M13" s="1"/>
      <c r="N13" s="1"/>
      <c r="O13" s="1"/>
      <c r="P13" s="1"/>
    </row>
    <row r="14" spans="2:16" x14ac:dyDescent="0.35">
      <c r="B14" s="13" t="s">
        <v>25</v>
      </c>
      <c r="C14" s="14">
        <f>SUM(C4:C6,C12:C13)</f>
        <v>635.32165547274099</v>
      </c>
      <c r="D14" s="14">
        <f>SUM(D4:D6,D12:D13)</f>
        <v>807.33933775389721</v>
      </c>
      <c r="E14" s="14">
        <v>1649.8330000000001</v>
      </c>
      <c r="F14" s="14">
        <v>2344</v>
      </c>
      <c r="G14" s="14">
        <f t="shared" si="0"/>
        <v>694.16699999999992</v>
      </c>
      <c r="H14" s="62"/>
      <c r="I14" s="14">
        <f>SUM(I4:I6,I12:I13)</f>
        <v>1013</v>
      </c>
      <c r="J14" s="14">
        <f>SUM(J4:J6,J12:J13)</f>
        <v>1526</v>
      </c>
      <c r="K14" s="14">
        <f t="shared" si="2"/>
        <v>513</v>
      </c>
      <c r="L14" s="62"/>
      <c r="M14" s="1"/>
      <c r="N14" s="1"/>
      <c r="O14" s="1"/>
      <c r="P14" s="1"/>
    </row>
    <row r="15" spans="2:16" x14ac:dyDescent="0.35">
      <c r="B15" s="10" t="s">
        <v>85</v>
      </c>
      <c r="C15" s="11">
        <v>-71</v>
      </c>
      <c r="D15" s="11">
        <v>-125</v>
      </c>
      <c r="E15" s="11">
        <v>-265</v>
      </c>
      <c r="F15" s="18">
        <v>-577</v>
      </c>
      <c r="G15" s="18">
        <f t="shared" si="0"/>
        <v>-312</v>
      </c>
      <c r="H15" s="58"/>
      <c r="I15" s="18">
        <v>-198</v>
      </c>
      <c r="J15" s="18">
        <v>-358</v>
      </c>
      <c r="K15" s="18">
        <f>J15-I15</f>
        <v>-160</v>
      </c>
      <c r="L15" s="58"/>
      <c r="M15" s="1"/>
      <c r="N15" s="1"/>
      <c r="O15" s="1"/>
      <c r="P15" s="1"/>
    </row>
    <row r="16" spans="2:16" x14ac:dyDescent="0.35">
      <c r="B16" s="10" t="s">
        <v>79</v>
      </c>
      <c r="C16" s="11">
        <f>-C7</f>
        <v>-41.669966764836175</v>
      </c>
      <c r="D16" s="11">
        <f>-D7</f>
        <v>-23.435786273687899</v>
      </c>
      <c r="E16" s="11">
        <f>-E7</f>
        <v>-165</v>
      </c>
      <c r="F16" s="11">
        <f>-F7</f>
        <v>-142</v>
      </c>
      <c r="G16" s="18">
        <f t="shared" si="0"/>
        <v>23</v>
      </c>
      <c r="H16" s="58"/>
      <c r="I16" s="11">
        <f>-I7</f>
        <v>-57</v>
      </c>
      <c r="J16" s="11">
        <f>-J7</f>
        <v>-54</v>
      </c>
      <c r="K16" s="18">
        <f t="shared" ref="K16:K22" si="3">J16-I16</f>
        <v>3</v>
      </c>
      <c r="L16" s="58"/>
      <c r="M16" s="1"/>
      <c r="N16" s="1"/>
      <c r="O16" s="1"/>
      <c r="P16" s="1"/>
    </row>
    <row r="17" spans="2:16" x14ac:dyDescent="0.35">
      <c r="B17" s="56" t="s">
        <v>86</v>
      </c>
      <c r="C17" s="11">
        <v>113.25661363291499</v>
      </c>
      <c r="D17" s="11">
        <v>199.23259478990519</v>
      </c>
      <c r="E17" s="11">
        <v>280.96151216781016</v>
      </c>
      <c r="F17" s="11">
        <v>108.03374541289574</v>
      </c>
      <c r="G17" s="18">
        <f t="shared" si="0"/>
        <v>-172.92776675491442</v>
      </c>
      <c r="H17" s="58"/>
      <c r="I17" s="11">
        <v>259</v>
      </c>
      <c r="J17" s="11">
        <v>237</v>
      </c>
      <c r="K17" s="18">
        <f t="shared" si="3"/>
        <v>-22</v>
      </c>
      <c r="L17" s="58"/>
      <c r="M17" s="1"/>
      <c r="N17" s="1"/>
      <c r="O17" s="1"/>
      <c r="P17" s="1"/>
    </row>
    <row r="18" spans="2:16" x14ac:dyDescent="0.35">
      <c r="B18" s="10" t="s">
        <v>87</v>
      </c>
      <c r="C18" s="11">
        <v>-588.88464686807879</v>
      </c>
      <c r="D18" s="11">
        <v>-233.94690002409573</v>
      </c>
      <c r="E18" s="11">
        <v>132.03811513005337</v>
      </c>
      <c r="F18" s="18">
        <v>-87.459060823983208</v>
      </c>
      <c r="G18" s="11">
        <f t="shared" si="0"/>
        <v>-219.49717595403658</v>
      </c>
      <c r="H18" s="58"/>
      <c r="I18" s="11">
        <v>-220</v>
      </c>
      <c r="J18" s="11">
        <v>-540</v>
      </c>
      <c r="K18" s="18">
        <f t="shared" si="3"/>
        <v>-320</v>
      </c>
      <c r="L18" s="58"/>
      <c r="M18" s="1"/>
      <c r="N18" s="1"/>
      <c r="O18" s="1"/>
      <c r="P18" s="1"/>
    </row>
    <row r="19" spans="2:16" x14ac:dyDescent="0.35">
      <c r="B19" s="13" t="s">
        <v>39</v>
      </c>
      <c r="C19" s="14">
        <f>SUM(C14:C18)</f>
        <v>47.023655472740984</v>
      </c>
      <c r="D19" s="14">
        <f>SUM(D14:D18)</f>
        <v>624.1892462460188</v>
      </c>
      <c r="E19" s="14">
        <f t="shared" ref="E19:F19" si="4">SUM(E14:E18)</f>
        <v>1632.8326272978638</v>
      </c>
      <c r="F19" s="14">
        <f t="shared" si="4"/>
        <v>1645.5746845889125</v>
      </c>
      <c r="G19" s="14">
        <f t="shared" si="0"/>
        <v>12.742057291048695</v>
      </c>
      <c r="H19" s="62"/>
      <c r="I19" s="14">
        <f t="shared" ref="I19:J19" si="5">SUM(I14:I18)</f>
        <v>797</v>
      </c>
      <c r="J19" s="14">
        <f t="shared" si="5"/>
        <v>811</v>
      </c>
      <c r="K19" s="14">
        <f t="shared" si="3"/>
        <v>14</v>
      </c>
      <c r="L19" s="62"/>
      <c r="M19" s="1"/>
      <c r="N19" s="1"/>
      <c r="O19" s="1"/>
      <c r="P19" s="1"/>
    </row>
    <row r="20" spans="2:16" x14ac:dyDescent="0.35">
      <c r="B20" s="10" t="s">
        <v>88</v>
      </c>
      <c r="C20" s="11">
        <v>-619</v>
      </c>
      <c r="D20" s="11">
        <v>-1269</v>
      </c>
      <c r="E20" s="11">
        <v>-1599</v>
      </c>
      <c r="F20" s="11">
        <v>-1573</v>
      </c>
      <c r="G20" s="11">
        <f t="shared" si="0"/>
        <v>26</v>
      </c>
      <c r="H20" s="58"/>
      <c r="I20" s="11">
        <v>-555</v>
      </c>
      <c r="J20" s="11">
        <v>-784</v>
      </c>
      <c r="K20" s="11">
        <f t="shared" si="3"/>
        <v>-229</v>
      </c>
      <c r="L20" s="58"/>
      <c r="M20" s="1"/>
      <c r="N20" s="1"/>
      <c r="O20" s="1"/>
      <c r="P20" s="1"/>
    </row>
    <row r="21" spans="2:16" x14ac:dyDescent="0.35">
      <c r="B21" s="10" t="s">
        <v>79</v>
      </c>
      <c r="C21" s="11">
        <v>41.669966764836175</v>
      </c>
      <c r="D21" s="11">
        <v>23.435786273687899</v>
      </c>
      <c r="E21" s="11">
        <v>165</v>
      </c>
      <c r="F21" s="11">
        <v>142</v>
      </c>
      <c r="G21" s="11">
        <f t="shared" si="0"/>
        <v>-23</v>
      </c>
      <c r="H21" s="58"/>
      <c r="I21" s="11">
        <f>-I16</f>
        <v>57</v>
      </c>
      <c r="J21" s="11">
        <f>-J16</f>
        <v>54</v>
      </c>
      <c r="K21" s="11">
        <f t="shared" si="3"/>
        <v>-3</v>
      </c>
      <c r="L21" s="58"/>
      <c r="M21" s="1"/>
      <c r="N21" s="1"/>
      <c r="O21" s="1"/>
      <c r="P21" s="1"/>
    </row>
    <row r="22" spans="2:16" x14ac:dyDescent="0.35">
      <c r="B22" s="10" t="s">
        <v>89</v>
      </c>
      <c r="C22" s="11">
        <v>-103.91940598232948</v>
      </c>
      <c r="D22" s="11">
        <v>-186.83463205894682</v>
      </c>
      <c r="E22" s="11">
        <v>-186.42000000000002</v>
      </c>
      <c r="F22" s="11">
        <v>-307.66720910269106</v>
      </c>
      <c r="G22" s="11">
        <f t="shared" si="0"/>
        <v>-121.24720910269104</v>
      </c>
      <c r="H22" s="58"/>
      <c r="I22" s="11">
        <v>-57</v>
      </c>
      <c r="J22" s="11">
        <v>-160</v>
      </c>
      <c r="K22" s="11">
        <f t="shared" si="3"/>
        <v>-103</v>
      </c>
      <c r="L22" s="58"/>
      <c r="M22" s="1"/>
      <c r="N22" s="1"/>
      <c r="O22" s="1"/>
      <c r="P22" s="1"/>
    </row>
    <row r="23" spans="2:16" x14ac:dyDescent="0.35">
      <c r="B23" s="10" t="s">
        <v>90</v>
      </c>
      <c r="C23" s="11">
        <v>202.24943921749332</v>
      </c>
      <c r="D23" s="11">
        <v>384.39884578525891</v>
      </c>
      <c r="E23" s="11">
        <v>108.42000000000002</v>
      </c>
      <c r="F23" s="11">
        <v>34.151704117641486</v>
      </c>
      <c r="G23" s="11">
        <f t="shared" si="0"/>
        <v>-74.26829588235853</v>
      </c>
      <c r="H23" s="58"/>
      <c r="I23" s="11">
        <v>-225</v>
      </c>
      <c r="J23" s="11">
        <v>32</v>
      </c>
      <c r="K23" s="11">
        <f>J23-I23</f>
        <v>257</v>
      </c>
      <c r="L23" s="58"/>
      <c r="M23" s="1"/>
      <c r="N23" s="1"/>
      <c r="O23" s="1"/>
      <c r="P23" s="1"/>
    </row>
    <row r="24" spans="2:16" x14ac:dyDescent="0.35">
      <c r="B24" s="13" t="s">
        <v>91</v>
      </c>
      <c r="C24" s="14">
        <f>SUM(C20:C23)</f>
        <v>-479</v>
      </c>
      <c r="D24" s="14">
        <f>SUM(D20:D23)</f>
        <v>-1048</v>
      </c>
      <c r="E24" s="14">
        <f>SUM(E20:E23)</f>
        <v>-1512</v>
      </c>
      <c r="F24" s="14">
        <f t="shared" ref="F24" si="6">SUM(F20:F23)</f>
        <v>-1704.5155049850496</v>
      </c>
      <c r="G24" s="14">
        <f>F24-E24</f>
        <v>-192.51550498504957</v>
      </c>
      <c r="H24" s="62"/>
      <c r="I24" s="14">
        <f t="shared" ref="I24:J24" si="7">SUM(I20:I23)</f>
        <v>-780</v>
      </c>
      <c r="J24" s="14">
        <f t="shared" si="7"/>
        <v>-858</v>
      </c>
      <c r="K24" s="14">
        <f t="shared" ref="K24:K25" si="8">J24-I24</f>
        <v>-78</v>
      </c>
      <c r="L24" s="62"/>
      <c r="M24" s="1"/>
      <c r="N24" s="1"/>
      <c r="O24" s="1"/>
      <c r="P24" s="1"/>
    </row>
    <row r="25" spans="2:16" x14ac:dyDescent="0.35">
      <c r="B25" s="13" t="s">
        <v>41</v>
      </c>
      <c r="C25" s="14">
        <f>C24+C19</f>
        <v>-431.97634452725902</v>
      </c>
      <c r="D25" s="14">
        <f>D24+D19+0.5</f>
        <v>-423.3107537539812</v>
      </c>
      <c r="E25" s="14">
        <f>E24+E19</f>
        <v>120.83262729786384</v>
      </c>
      <c r="F25" s="14">
        <f>F24+F19</f>
        <v>-58.940820396137042</v>
      </c>
      <c r="G25" s="14">
        <f>F25-E25</f>
        <v>-179.77344769400088</v>
      </c>
      <c r="H25" s="62"/>
      <c r="I25" s="14">
        <f>I24+I19</f>
        <v>17</v>
      </c>
      <c r="J25" s="14">
        <f>J24+J19</f>
        <v>-47</v>
      </c>
      <c r="K25" s="14">
        <f t="shared" si="8"/>
        <v>-64</v>
      </c>
      <c r="L25" s="62"/>
      <c r="M25" s="1"/>
      <c r="N25" s="1"/>
      <c r="O25" s="1"/>
      <c r="P25" s="1"/>
    </row>
    <row r="26" spans="2:16" x14ac:dyDescent="0.35">
      <c r="B26" s="4"/>
      <c r="C26" s="63"/>
      <c r="D26" s="63"/>
      <c r="E26" s="63"/>
      <c r="F26" s="63"/>
      <c r="G26" s="63"/>
      <c r="I26" s="63"/>
      <c r="J26" s="63"/>
      <c r="K26" s="63"/>
    </row>
    <row r="27" spans="2:16" x14ac:dyDescent="0.35">
      <c r="B27" s="36" t="s">
        <v>76</v>
      </c>
      <c r="C27" s="37" t="s">
        <v>1</v>
      </c>
      <c r="D27" s="37" t="s">
        <v>1</v>
      </c>
      <c r="E27" s="37" t="s">
        <v>1</v>
      </c>
      <c r="F27" s="37" t="s">
        <v>1</v>
      </c>
      <c r="G27" s="37" t="s">
        <v>2</v>
      </c>
      <c r="H27" s="38"/>
      <c r="I27" s="5" t="s">
        <v>3</v>
      </c>
      <c r="J27" s="5" t="s">
        <v>3</v>
      </c>
      <c r="K27" s="5" t="s">
        <v>2</v>
      </c>
      <c r="L27" s="38"/>
    </row>
    <row r="28" spans="2:16" ht="15" thickBot="1" x14ac:dyDescent="0.4">
      <c r="B28" s="39" t="s">
        <v>64</v>
      </c>
      <c r="C28" s="40">
        <v>2014</v>
      </c>
      <c r="D28" s="40">
        <v>2015</v>
      </c>
      <c r="E28" s="40">
        <v>2016</v>
      </c>
      <c r="F28" s="40">
        <v>2017</v>
      </c>
      <c r="G28" s="41" t="s">
        <v>5</v>
      </c>
      <c r="H28" s="38"/>
      <c r="I28" s="8">
        <v>2017</v>
      </c>
      <c r="J28" s="8">
        <v>2018</v>
      </c>
      <c r="K28" s="9" t="s">
        <v>6</v>
      </c>
      <c r="L28" s="38"/>
    </row>
    <row r="29" spans="2:16" x14ac:dyDescent="0.35">
      <c r="B29" s="57" t="s">
        <v>92</v>
      </c>
      <c r="C29" s="18">
        <v>966.44059948407414</v>
      </c>
      <c r="D29" s="18">
        <v>1435.1508576370379</v>
      </c>
      <c r="E29" s="18">
        <v>2661.5596138061192</v>
      </c>
      <c r="F29" s="18">
        <v>3914.3147285245618</v>
      </c>
      <c r="G29" s="18">
        <f t="shared" ref="G29:G57" si="9">F29-E29</f>
        <v>1252.7551147184427</v>
      </c>
      <c r="I29" s="18">
        <f>ROUND(E33,0)</f>
        <v>3914</v>
      </c>
      <c r="J29" s="18">
        <f>ROUND(F33,0)</f>
        <v>5322</v>
      </c>
      <c r="K29" s="18">
        <f t="shared" ref="K29:K30" si="10">J29-I29</f>
        <v>1408</v>
      </c>
      <c r="M29" s="64"/>
      <c r="N29" s="64"/>
      <c r="O29" s="64"/>
      <c r="P29" s="64"/>
    </row>
    <row r="30" spans="2:16" x14ac:dyDescent="0.35">
      <c r="B30" s="59" t="s">
        <v>88</v>
      </c>
      <c r="C30" s="18">
        <v>619</v>
      </c>
      <c r="D30" s="18">
        <v>1269</v>
      </c>
      <c r="E30" s="18">
        <v>1599</v>
      </c>
      <c r="F30" s="18">
        <v>1573</v>
      </c>
      <c r="G30" s="18">
        <f t="shared" si="9"/>
        <v>-26</v>
      </c>
      <c r="I30" s="18">
        <v>555</v>
      </c>
      <c r="J30" s="18">
        <v>784</v>
      </c>
      <c r="K30" s="18">
        <f t="shared" si="10"/>
        <v>229</v>
      </c>
      <c r="M30" s="64"/>
      <c r="N30" s="64"/>
      <c r="O30" s="64"/>
      <c r="P30" s="64"/>
    </row>
    <row r="31" spans="2:16" x14ac:dyDescent="0.35">
      <c r="B31" s="59" t="s">
        <v>20</v>
      </c>
      <c r="C31" s="18">
        <v>-210.18100000000001</v>
      </c>
      <c r="D31" s="18">
        <v>-200.333</v>
      </c>
      <c r="E31" s="18">
        <v>-443.23500000000001</v>
      </c>
      <c r="F31" s="18">
        <v>-592</v>
      </c>
      <c r="G31" s="18">
        <f t="shared" si="9"/>
        <v>-148.76499999999999</v>
      </c>
      <c r="I31" s="18">
        <f>-I5</f>
        <v>-296</v>
      </c>
      <c r="J31" s="18">
        <f>-J5</f>
        <v>-399</v>
      </c>
      <c r="K31" s="18">
        <f>J31-I31</f>
        <v>-103</v>
      </c>
      <c r="M31" s="12"/>
      <c r="N31" s="12"/>
      <c r="O31" s="12"/>
      <c r="P31" s="12"/>
    </row>
    <row r="32" spans="2:16" x14ac:dyDescent="0.35">
      <c r="B32" s="59" t="s">
        <v>93</v>
      </c>
      <c r="C32" s="18">
        <v>59.891264166825501</v>
      </c>
      <c r="D32" s="18">
        <v>157.74175616908124</v>
      </c>
      <c r="E32" s="18">
        <v>96.990114718442669</v>
      </c>
      <c r="F32" s="18">
        <v>426.7</v>
      </c>
      <c r="G32" s="18">
        <f t="shared" si="9"/>
        <v>329.70988528155732</v>
      </c>
      <c r="I32" s="18">
        <v>427</v>
      </c>
      <c r="J32" s="18">
        <v>819</v>
      </c>
      <c r="K32" s="18">
        <f>J32-I32</f>
        <v>392</v>
      </c>
      <c r="M32" s="64"/>
      <c r="N32" s="64"/>
      <c r="O32" s="64"/>
      <c r="P32" s="64"/>
    </row>
    <row r="33" spans="2:16" x14ac:dyDescent="0.35">
      <c r="B33" s="13" t="s">
        <v>94</v>
      </c>
      <c r="C33" s="14">
        <f>SUM(C29:C32)</f>
        <v>1435.1508636508995</v>
      </c>
      <c r="D33" s="14">
        <f>SUM(D29:D32)</f>
        <v>2661.5596138061192</v>
      </c>
      <c r="E33" s="14">
        <f>SUM(E29:E32)</f>
        <v>3914.3147285245618</v>
      </c>
      <c r="F33" s="14">
        <f>SUM(F29:F32)</f>
        <v>5322.0147285245612</v>
      </c>
      <c r="G33" s="14">
        <f>F33-E33</f>
        <v>1407.6999999999994</v>
      </c>
      <c r="H33" s="65"/>
      <c r="I33" s="14">
        <f>SUM(I29:I32)</f>
        <v>4600</v>
      </c>
      <c r="J33" s="14">
        <f>SUM(J29:J32)</f>
        <v>6526</v>
      </c>
      <c r="K33" s="14">
        <f>J33-I33</f>
        <v>1926</v>
      </c>
      <c r="L33" s="65"/>
      <c r="M33" s="12"/>
      <c r="N33" s="12"/>
      <c r="O33" s="12"/>
      <c r="P33" s="12"/>
    </row>
    <row r="34" spans="2:16" x14ac:dyDescent="0.35">
      <c r="B34" s="57" t="s">
        <v>95</v>
      </c>
      <c r="C34" s="66">
        <v>9.9699999999999997E-2</v>
      </c>
      <c r="D34" s="66">
        <v>9.9699999999999997E-2</v>
      </c>
      <c r="E34" s="66">
        <v>0.1191</v>
      </c>
      <c r="F34" s="66">
        <v>0.1191</v>
      </c>
      <c r="G34" s="66">
        <f t="shared" si="9"/>
        <v>0</v>
      </c>
      <c r="I34" s="66">
        <v>0.1191</v>
      </c>
      <c r="J34" s="66">
        <v>0.1361</v>
      </c>
      <c r="K34" s="66">
        <f>J34-I34</f>
        <v>1.7000000000000001E-2</v>
      </c>
      <c r="M34" s="64"/>
      <c r="N34" s="64"/>
      <c r="O34" s="64"/>
      <c r="P34" s="64"/>
    </row>
    <row r="35" spans="2:16" x14ac:dyDescent="0.35">
      <c r="B35" s="13" t="s">
        <v>40</v>
      </c>
      <c r="C35" s="67"/>
      <c r="D35" s="67"/>
      <c r="E35" s="67"/>
      <c r="F35" s="67"/>
      <c r="G35" s="67"/>
      <c r="H35" s="65"/>
      <c r="I35" s="67"/>
      <c r="J35" s="67"/>
      <c r="K35" s="67"/>
      <c r="L35" s="65"/>
      <c r="M35" s="64"/>
      <c r="N35" s="64"/>
      <c r="O35" s="64"/>
      <c r="P35" s="64"/>
    </row>
    <row r="36" spans="2:16" x14ac:dyDescent="0.35">
      <c r="B36" s="57" t="s">
        <v>96</v>
      </c>
      <c r="C36" s="18">
        <v>567.00000000000011</v>
      </c>
      <c r="D36" s="18">
        <v>567</v>
      </c>
      <c r="E36" s="18">
        <v>863.87649800000008</v>
      </c>
      <c r="F36" s="18">
        <v>863.87649800000008</v>
      </c>
      <c r="G36" s="18">
        <f t="shared" si="9"/>
        <v>0</v>
      </c>
      <c r="I36" s="18">
        <v>432</v>
      </c>
      <c r="J36" s="18">
        <v>432</v>
      </c>
      <c r="K36" s="18">
        <f t="shared" ref="K36:K39" si="11">J36-I36</f>
        <v>0</v>
      </c>
      <c r="M36" s="64"/>
      <c r="N36" s="64"/>
      <c r="O36" s="64"/>
      <c r="P36" s="64"/>
    </row>
    <row r="37" spans="2:16" x14ac:dyDescent="0.35">
      <c r="B37" s="57" t="s">
        <v>97</v>
      </c>
      <c r="C37" s="18">
        <v>525.66332335329355</v>
      </c>
      <c r="D37" s="18">
        <v>571.97426214071868</v>
      </c>
      <c r="E37" s="18">
        <v>903.09364590696111</v>
      </c>
      <c r="F37" s="18">
        <v>1001.5406495151198</v>
      </c>
      <c r="G37" s="18">
        <f t="shared" si="9"/>
        <v>98.447003608158639</v>
      </c>
      <c r="I37" s="18">
        <v>501</v>
      </c>
      <c r="J37" s="18">
        <v>578</v>
      </c>
      <c r="K37" s="18">
        <f t="shared" si="11"/>
        <v>77</v>
      </c>
      <c r="M37" s="64"/>
      <c r="N37" s="64"/>
      <c r="O37" s="64"/>
      <c r="P37" s="64"/>
    </row>
    <row r="38" spans="2:16" x14ac:dyDescent="0.35">
      <c r="B38" s="57" t="s">
        <v>88</v>
      </c>
      <c r="C38" s="18">
        <v>619</v>
      </c>
      <c r="D38" s="18">
        <v>1269</v>
      </c>
      <c r="E38" s="18">
        <v>1599</v>
      </c>
      <c r="F38" s="18">
        <v>1573</v>
      </c>
      <c r="G38" s="18">
        <f t="shared" si="9"/>
        <v>-26</v>
      </c>
      <c r="I38" s="18">
        <v>555</v>
      </c>
      <c r="J38" s="18">
        <v>784</v>
      </c>
      <c r="K38" s="18">
        <f t="shared" si="11"/>
        <v>229</v>
      </c>
      <c r="M38" s="64"/>
      <c r="N38" s="64"/>
      <c r="O38" s="64"/>
      <c r="P38" s="64"/>
    </row>
    <row r="39" spans="2:16" x14ac:dyDescent="0.35">
      <c r="B39" s="57" t="s">
        <v>98</v>
      </c>
      <c r="C39" s="25">
        <f>C38/C37-1</f>
        <v>0.17755980396596116</v>
      </c>
      <c r="D39" s="25">
        <f t="shared" ref="D39:F39" si="12">D38/D37-1</f>
        <v>1.2186312986366459</v>
      </c>
      <c r="E39" s="25">
        <f t="shared" si="12"/>
        <v>0.77058050097800468</v>
      </c>
      <c r="F39" s="25">
        <f t="shared" si="12"/>
        <v>0.57058028624354229</v>
      </c>
      <c r="G39" s="25">
        <f t="shared" si="9"/>
        <v>-0.20000021473446239</v>
      </c>
      <c r="I39" s="25">
        <f t="shared" ref="I39:J39" si="13">I38/I37-1</f>
        <v>0.10778443113772451</v>
      </c>
      <c r="J39" s="25">
        <f t="shared" si="13"/>
        <v>0.35640138408304489</v>
      </c>
      <c r="K39" s="25">
        <f t="shared" si="11"/>
        <v>0.24861695294532038</v>
      </c>
      <c r="M39" s="64"/>
      <c r="N39" s="64"/>
      <c r="O39" s="64"/>
      <c r="P39" s="64"/>
    </row>
    <row r="40" spans="2:16" x14ac:dyDescent="0.35">
      <c r="B40" s="13" t="s">
        <v>99</v>
      </c>
      <c r="C40" s="68"/>
      <c r="D40" s="68"/>
      <c r="E40" s="68"/>
      <c r="F40" s="68"/>
      <c r="G40" s="68"/>
      <c r="H40" s="65"/>
      <c r="I40" s="68"/>
      <c r="J40" s="68"/>
      <c r="K40" s="68"/>
      <c r="L40" s="65"/>
      <c r="M40" s="64"/>
      <c r="N40" s="64"/>
      <c r="O40" s="64"/>
      <c r="P40" s="64"/>
    </row>
    <row r="41" spans="2:16" x14ac:dyDescent="0.35">
      <c r="B41" s="57" t="s">
        <v>100</v>
      </c>
      <c r="C41" s="53">
        <v>7.8799999999999995E-2</v>
      </c>
      <c r="D41" s="53">
        <v>7.8799999999999995E-2</v>
      </c>
      <c r="E41" s="53">
        <v>0.08</v>
      </c>
      <c r="F41" s="53">
        <v>7.7499999999999999E-2</v>
      </c>
      <c r="G41" s="69">
        <f>F41-E41</f>
        <v>-2.5000000000000022E-3</v>
      </c>
      <c r="I41" s="69">
        <v>7.6316666666666672E-2</v>
      </c>
      <c r="J41" s="69">
        <v>7.4955134146130781E-2</v>
      </c>
      <c r="K41" s="69">
        <f t="shared" ref="K41:K44" si="14">J41-I41</f>
        <v>-1.3615325205358908E-3</v>
      </c>
      <c r="M41" s="64"/>
      <c r="N41" s="64"/>
      <c r="O41" s="64"/>
      <c r="P41" s="64"/>
    </row>
    <row r="42" spans="2:16" x14ac:dyDescent="0.35">
      <c r="B42" s="57" t="s">
        <v>101</v>
      </c>
      <c r="C42" s="53">
        <v>7.6799999999999993E-2</v>
      </c>
      <c r="D42" s="53">
        <v>7.0000000000000007E-2</v>
      </c>
      <c r="E42" s="53">
        <v>6.9800000000000001E-2</v>
      </c>
      <c r="F42" s="53">
        <v>6.0496507664818691E-2</v>
      </c>
      <c r="G42" s="69">
        <f>F42-E42</f>
        <v>-9.3034923351813098E-3</v>
      </c>
      <c r="I42" s="69">
        <v>6.563886640949379E-2</v>
      </c>
      <c r="J42" s="69">
        <v>6.2330799891417453E-2</v>
      </c>
      <c r="K42" s="69">
        <f t="shared" si="14"/>
        <v>-3.3080665180763372E-3</v>
      </c>
      <c r="M42" s="64"/>
      <c r="N42" s="64"/>
      <c r="O42" s="64"/>
      <c r="P42" s="64"/>
    </row>
    <row r="43" spans="2:16" x14ac:dyDescent="0.35">
      <c r="B43" s="57" t="s">
        <v>102</v>
      </c>
      <c r="C43" s="53">
        <f>C41-C42</f>
        <v>2.0000000000000018E-3</v>
      </c>
      <c r="D43" s="53">
        <f>D41-D42</f>
        <v>8.7999999999999884E-3</v>
      </c>
      <c r="E43" s="53">
        <f>E41-E42</f>
        <v>1.0200000000000001E-2</v>
      </c>
      <c r="F43" s="53">
        <v>1.7003492335181308E-2</v>
      </c>
      <c r="G43" s="69">
        <f>F43-E43</f>
        <v>6.8034923351813076E-3</v>
      </c>
      <c r="I43" s="53">
        <f t="shared" ref="I43:J43" si="15">I41-I42</f>
        <v>1.0677800257172881E-2</v>
      </c>
      <c r="J43" s="53">
        <f t="shared" si="15"/>
        <v>1.2624334254713328E-2</v>
      </c>
      <c r="K43" s="69">
        <f t="shared" si="14"/>
        <v>1.9465339975404464E-3</v>
      </c>
      <c r="M43" s="64"/>
      <c r="N43" s="64"/>
      <c r="O43" s="64"/>
      <c r="P43" s="64"/>
    </row>
    <row r="44" spans="2:16" x14ac:dyDescent="0.35">
      <c r="B44" s="57" t="s">
        <v>103</v>
      </c>
      <c r="C44" s="50">
        <v>14.3</v>
      </c>
      <c r="D44" s="50">
        <v>15</v>
      </c>
      <c r="E44" s="50">
        <v>15.3</v>
      </c>
      <c r="F44" s="50">
        <v>16</v>
      </c>
      <c r="G44" s="50">
        <f t="shared" si="9"/>
        <v>0.69999999999999929</v>
      </c>
      <c r="I44" s="50">
        <v>6.1</v>
      </c>
      <c r="J44" s="50">
        <v>6.3</v>
      </c>
      <c r="K44" s="50">
        <f t="shared" si="14"/>
        <v>0.20000000000000018</v>
      </c>
      <c r="M44" s="64"/>
      <c r="N44" s="64"/>
      <c r="O44" s="64"/>
      <c r="P44" s="64"/>
    </row>
    <row r="45" spans="2:16" x14ac:dyDescent="0.35">
      <c r="B45" s="13" t="s">
        <v>104</v>
      </c>
      <c r="C45" s="68"/>
      <c r="D45" s="68"/>
      <c r="E45" s="68"/>
      <c r="F45" s="68"/>
      <c r="G45" s="68"/>
      <c r="H45" s="65"/>
      <c r="I45" s="68"/>
      <c r="J45" s="68"/>
      <c r="K45" s="68"/>
      <c r="L45" s="65"/>
      <c r="M45" s="64"/>
      <c r="N45" s="64"/>
      <c r="O45" s="64"/>
      <c r="P45" s="64"/>
    </row>
    <row r="46" spans="2:16" x14ac:dyDescent="0.35">
      <c r="B46" s="57" t="s">
        <v>100</v>
      </c>
      <c r="C46" s="53">
        <v>6.6100000000000006E-2</v>
      </c>
      <c r="D46" s="53">
        <v>6.6100000000000006E-2</v>
      </c>
      <c r="E46" s="53">
        <v>7.6100000000000001E-2</v>
      </c>
      <c r="F46" s="69">
        <v>7.6316666666666672E-2</v>
      </c>
      <c r="G46" s="69">
        <f t="shared" si="9"/>
        <v>2.1666666666667056E-4</v>
      </c>
      <c r="I46" s="69">
        <v>7.7633333333333332E-2</v>
      </c>
      <c r="J46" s="69">
        <v>7.6352424951418529E-2</v>
      </c>
      <c r="K46" s="69">
        <f t="shared" ref="K46:K49" si="16">J46-I46</f>
        <v>-1.2809083819148026E-3</v>
      </c>
      <c r="M46" s="64"/>
      <c r="N46" s="64"/>
      <c r="O46" s="64"/>
      <c r="P46" s="64"/>
    </row>
    <row r="47" spans="2:16" x14ac:dyDescent="0.35">
      <c r="B47" s="57" t="s">
        <v>101</v>
      </c>
      <c r="C47" s="53">
        <v>7.2000000000000008E-2</v>
      </c>
      <c r="D47" s="53">
        <v>7.0200000000000012E-2</v>
      </c>
      <c r="E47" s="53">
        <v>6.7799999999999999E-2</v>
      </c>
      <c r="F47" s="69">
        <v>6.1040921531194961E-2</v>
      </c>
      <c r="G47" s="69">
        <f t="shared" si="9"/>
        <v>-6.7590784688050382E-3</v>
      </c>
      <c r="I47" s="69">
        <v>6.5080268903951966E-2</v>
      </c>
      <c r="J47" s="69">
        <v>6.1078600143913454E-2</v>
      </c>
      <c r="K47" s="69">
        <f t="shared" si="16"/>
        <v>-4.0016687600385112E-3</v>
      </c>
      <c r="M47" s="64"/>
      <c r="N47" s="64"/>
      <c r="O47" s="64"/>
      <c r="P47" s="64"/>
    </row>
    <row r="48" spans="2:16" x14ac:dyDescent="0.35">
      <c r="B48" s="57" t="s">
        <v>102</v>
      </c>
      <c r="C48" s="53">
        <f>C46-C47</f>
        <v>-5.9000000000000025E-3</v>
      </c>
      <c r="D48" s="53">
        <f>D46-D47</f>
        <v>-4.1000000000000064E-3</v>
      </c>
      <c r="E48" s="53">
        <f>E46-E47</f>
        <v>8.3000000000000018E-3</v>
      </c>
      <c r="F48" s="69">
        <v>1.5275745135471711E-2</v>
      </c>
      <c r="G48" s="69">
        <f t="shared" si="9"/>
        <v>6.9757451354717087E-3</v>
      </c>
      <c r="I48" s="53">
        <f t="shared" ref="I48:J48" si="17">I46-I47</f>
        <v>1.2553064429381366E-2</v>
      </c>
      <c r="J48" s="53">
        <f t="shared" si="17"/>
        <v>1.5273824807505075E-2</v>
      </c>
      <c r="K48" s="69">
        <f t="shared" si="16"/>
        <v>2.7207603781237086E-3</v>
      </c>
      <c r="M48" s="64"/>
      <c r="N48" s="64"/>
      <c r="O48" s="64"/>
      <c r="P48" s="64"/>
    </row>
    <row r="49" spans="2:16" x14ac:dyDescent="0.35">
      <c r="B49" s="57" t="s">
        <v>103</v>
      </c>
      <c r="C49" s="50">
        <v>11.1</v>
      </c>
      <c r="D49" s="50">
        <v>11.6</v>
      </c>
      <c r="E49" s="50">
        <v>11.9</v>
      </c>
      <c r="F49" s="50">
        <v>12.3</v>
      </c>
      <c r="G49" s="50">
        <f t="shared" si="9"/>
        <v>0.40000000000000036</v>
      </c>
      <c r="I49" s="50">
        <v>7.8</v>
      </c>
      <c r="J49" s="50">
        <v>8</v>
      </c>
      <c r="K49" s="50">
        <f t="shared" si="16"/>
        <v>0.20000000000000018</v>
      </c>
      <c r="M49" s="64"/>
      <c r="N49" s="64"/>
      <c r="O49" s="64"/>
      <c r="P49" s="64"/>
    </row>
    <row r="50" spans="2:16" x14ac:dyDescent="0.35">
      <c r="B50" s="13" t="s">
        <v>105</v>
      </c>
      <c r="C50" s="68"/>
      <c r="D50" s="68"/>
      <c r="E50" s="68"/>
      <c r="F50" s="68"/>
      <c r="G50" s="68"/>
      <c r="H50" s="65"/>
      <c r="I50" s="68"/>
      <c r="J50" s="68"/>
      <c r="K50" s="68"/>
      <c r="L50" s="65"/>
      <c r="M50" s="64"/>
      <c r="N50" s="64"/>
      <c r="O50" s="64"/>
      <c r="P50" s="64"/>
    </row>
    <row r="51" spans="2:16" x14ac:dyDescent="0.35">
      <c r="B51" s="57" t="s">
        <v>100</v>
      </c>
      <c r="C51" s="53">
        <v>0.1124</v>
      </c>
      <c r="D51" s="53">
        <v>0.1171</v>
      </c>
      <c r="E51" s="53">
        <v>0.13589999999999999</v>
      </c>
      <c r="F51" s="53">
        <v>0.13320000000000001</v>
      </c>
      <c r="G51" s="69">
        <f t="shared" si="9"/>
        <v>-2.6999999999999802E-3</v>
      </c>
      <c r="I51" s="69">
        <v>0.13320000000000001</v>
      </c>
      <c r="J51" s="69">
        <v>0.1234</v>
      </c>
      <c r="K51" s="69">
        <f t="shared" ref="K51:K54" si="18">J51-I51</f>
        <v>-9.800000000000017E-3</v>
      </c>
      <c r="M51" s="64"/>
      <c r="N51" s="64"/>
      <c r="O51" s="64"/>
      <c r="P51" s="64"/>
    </row>
    <row r="52" spans="2:16" x14ac:dyDescent="0.35">
      <c r="B52" s="57" t="s">
        <v>101</v>
      </c>
      <c r="C52" s="53">
        <v>0.1318</v>
      </c>
      <c r="D52" s="53">
        <v>0.12498657911970756</v>
      </c>
      <c r="E52" s="53">
        <v>0.12119999999999999</v>
      </c>
      <c r="F52" s="53">
        <v>0.1136432884121565</v>
      </c>
      <c r="G52" s="69">
        <f t="shared" si="9"/>
        <v>-7.5567115878434898E-3</v>
      </c>
      <c r="I52" s="69">
        <v>0.11484031234040562</v>
      </c>
      <c r="J52" s="69">
        <v>0.11836084553745939</v>
      </c>
      <c r="K52" s="69">
        <f t="shared" si="18"/>
        <v>3.5205331970537684E-3</v>
      </c>
      <c r="M52" s="64"/>
      <c r="N52" s="64"/>
      <c r="O52" s="64"/>
      <c r="P52" s="64"/>
    </row>
    <row r="53" spans="2:16" x14ac:dyDescent="0.35">
      <c r="B53" s="57" t="s">
        <v>102</v>
      </c>
      <c r="C53" s="53">
        <f>C51-C52</f>
        <v>-1.9400000000000001E-2</v>
      </c>
      <c r="D53" s="53">
        <f>D51-D52</f>
        <v>-7.886579119707568E-3</v>
      </c>
      <c r="E53" s="53">
        <f>E51-E52</f>
        <v>1.4700000000000005E-2</v>
      </c>
      <c r="F53" s="53">
        <v>1.9556711587843514E-2</v>
      </c>
      <c r="G53" s="69">
        <f t="shared" si="9"/>
        <v>4.8567115878435096E-3</v>
      </c>
      <c r="I53" s="53">
        <f t="shared" ref="I53:J53" si="19">I51-I52</f>
        <v>1.8359687659594393E-2</v>
      </c>
      <c r="J53" s="53">
        <f t="shared" si="19"/>
        <v>5.0391544625406071E-3</v>
      </c>
      <c r="K53" s="69">
        <f t="shared" si="18"/>
        <v>-1.3320533197053785E-2</v>
      </c>
      <c r="M53" s="64"/>
      <c r="N53" s="64"/>
      <c r="O53" s="64"/>
      <c r="P53" s="64"/>
    </row>
    <row r="54" spans="2:16" x14ac:dyDescent="0.35">
      <c r="B54" s="57" t="s">
        <v>103</v>
      </c>
      <c r="C54" s="50">
        <v>14.9</v>
      </c>
      <c r="D54" s="50">
        <v>15.7</v>
      </c>
      <c r="E54" s="50">
        <v>16.3</v>
      </c>
      <c r="F54" s="50">
        <v>17.2</v>
      </c>
      <c r="G54" s="50">
        <f t="shared" si="9"/>
        <v>0.89999999999999858</v>
      </c>
      <c r="I54" s="50">
        <v>7.8</v>
      </c>
      <c r="J54" s="50">
        <v>8.1</v>
      </c>
      <c r="K54" s="50">
        <f t="shared" si="18"/>
        <v>0.29999999999999982</v>
      </c>
      <c r="M54" s="64"/>
      <c r="N54" s="64"/>
      <c r="O54" s="64"/>
      <c r="P54" s="64"/>
    </row>
    <row r="55" spans="2:16" x14ac:dyDescent="0.35">
      <c r="B55" s="13" t="s">
        <v>31</v>
      </c>
      <c r="C55" s="68"/>
      <c r="D55" s="68"/>
      <c r="E55" s="68"/>
      <c r="F55" s="68"/>
      <c r="G55" s="68"/>
      <c r="H55" s="65"/>
      <c r="I55" s="68"/>
      <c r="J55" s="68"/>
      <c r="K55" s="68"/>
      <c r="L55" s="65"/>
      <c r="M55" s="64"/>
      <c r="N55" s="64"/>
      <c r="O55" s="64"/>
      <c r="P55" s="64"/>
    </row>
    <row r="56" spans="2:16" x14ac:dyDescent="0.35">
      <c r="B56" s="3" t="s">
        <v>106</v>
      </c>
      <c r="C56" s="2">
        <v>207106</v>
      </c>
      <c r="D56" s="2">
        <v>211378</v>
      </c>
      <c r="E56" s="2">
        <v>217853</v>
      </c>
      <c r="F56" s="2">
        <v>219920</v>
      </c>
      <c r="G56" s="2">
        <f t="shared" si="9"/>
        <v>2067</v>
      </c>
      <c r="I56" s="60" t="s">
        <v>15</v>
      </c>
      <c r="J56" s="60" t="s">
        <v>15</v>
      </c>
      <c r="K56" s="60" t="s">
        <v>15</v>
      </c>
      <c r="M56" s="64"/>
      <c r="N56" s="64"/>
      <c r="O56" s="64"/>
      <c r="P56" s="64"/>
    </row>
    <row r="57" spans="2:16" x14ac:dyDescent="0.35">
      <c r="B57" s="3" t="s">
        <v>107</v>
      </c>
      <c r="C57" s="70">
        <v>9.9</v>
      </c>
      <c r="D57" s="70">
        <v>10.199999999999999</v>
      </c>
      <c r="E57" s="70">
        <v>10.5</v>
      </c>
      <c r="F57" s="70">
        <v>10.9</v>
      </c>
      <c r="G57" s="70">
        <f t="shared" si="9"/>
        <v>0.40000000000000036</v>
      </c>
      <c r="I57" s="60" t="s">
        <v>15</v>
      </c>
      <c r="J57" s="60" t="s">
        <v>15</v>
      </c>
      <c r="K57" s="60" t="s">
        <v>15</v>
      </c>
      <c r="M57" s="64"/>
      <c r="N57" s="64"/>
      <c r="O57" s="64"/>
      <c r="P57" s="64"/>
    </row>
    <row r="58" spans="2:16" x14ac:dyDescent="0.35">
      <c r="C58" s="34"/>
      <c r="D58" s="34"/>
      <c r="E58" s="34"/>
      <c r="M58" s="64"/>
      <c r="N58" s="64"/>
      <c r="O58" s="64"/>
      <c r="P58" s="64"/>
    </row>
  </sheetData>
  <pageMargins left="0.7" right="0.7" top="0.75" bottom="0.75" header="0.3" footer="0.3"/>
  <pageSetup paperSize="9" scale="62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Q37"/>
  <sheetViews>
    <sheetView showGridLines="0" topLeftCell="A29" workbookViewId="0">
      <selection activeCell="B44" sqref="B44"/>
    </sheetView>
  </sheetViews>
  <sheetFormatPr defaultColWidth="8.90625" defaultRowHeight="14.5" outlineLevelRow="1" x14ac:dyDescent="0.35"/>
  <cols>
    <col min="2" max="2" width="54.08984375" customWidth="1"/>
    <col min="3" max="7" width="10.6328125" customWidth="1"/>
    <col min="8" max="8" width="1.6328125" customWidth="1"/>
    <col min="9" max="11" width="10.6328125" customWidth="1"/>
    <col min="12" max="12" width="1.6328125" customWidth="1"/>
  </cols>
  <sheetData>
    <row r="1" spans="2:17" x14ac:dyDescent="0.35">
      <c r="C1" s="1"/>
      <c r="D1" s="1"/>
      <c r="E1" s="1"/>
      <c r="F1" s="2"/>
      <c r="G1" s="2"/>
      <c r="I1" s="1"/>
      <c r="J1" s="2"/>
      <c r="K1" s="2"/>
    </row>
    <row r="2" spans="2:17" x14ac:dyDescent="0.35">
      <c r="B2" s="36" t="s">
        <v>50</v>
      </c>
      <c r="C2" s="37" t="s">
        <v>1</v>
      </c>
      <c r="D2" s="37" t="s">
        <v>1</v>
      </c>
      <c r="E2" s="37" t="s">
        <v>1</v>
      </c>
      <c r="F2" s="37" t="s">
        <v>1</v>
      </c>
      <c r="G2" s="37" t="s">
        <v>2</v>
      </c>
      <c r="H2" s="38"/>
      <c r="I2" s="5" t="s">
        <v>3</v>
      </c>
      <c r="J2" s="5" t="s">
        <v>3</v>
      </c>
      <c r="K2" s="5" t="s">
        <v>2</v>
      </c>
      <c r="L2" s="38"/>
    </row>
    <row r="3" spans="2:17" ht="15" thickBot="1" x14ac:dyDescent="0.4">
      <c r="B3" s="39" t="s">
        <v>4</v>
      </c>
      <c r="C3" s="40">
        <v>2014</v>
      </c>
      <c r="D3" s="40">
        <v>2015</v>
      </c>
      <c r="E3" s="40">
        <v>2016</v>
      </c>
      <c r="F3" s="40">
        <v>2017</v>
      </c>
      <c r="G3" s="41" t="s">
        <v>5</v>
      </c>
      <c r="H3" s="38"/>
      <c r="I3" s="8">
        <v>2017</v>
      </c>
      <c r="J3" s="8">
        <v>2018</v>
      </c>
      <c r="K3" s="9" t="s">
        <v>6</v>
      </c>
      <c r="L3" s="38"/>
    </row>
    <row r="4" spans="2:17" x14ac:dyDescent="0.35">
      <c r="B4" s="17" t="s">
        <v>51</v>
      </c>
      <c r="C4" s="42">
        <v>299.22800000000018</v>
      </c>
      <c r="D4" s="42">
        <v>311.61800000000056</v>
      </c>
      <c r="E4" s="42">
        <v>312.18900000000048</v>
      </c>
      <c r="F4" s="42">
        <v>334.85956230004615</v>
      </c>
      <c r="G4" s="42">
        <f>F4-E4</f>
        <v>22.670562300045674</v>
      </c>
      <c r="H4" s="43"/>
      <c r="I4" s="42">
        <v>151</v>
      </c>
      <c r="J4" s="42">
        <v>284</v>
      </c>
      <c r="K4" s="42">
        <f t="shared" ref="K4:K5" si="0">J4-I4</f>
        <v>133</v>
      </c>
      <c r="L4" s="43"/>
      <c r="M4" s="18"/>
      <c r="N4" s="18"/>
      <c r="O4" s="18"/>
      <c r="P4" s="18"/>
      <c r="Q4" s="18"/>
    </row>
    <row r="5" spans="2:17" x14ac:dyDescent="0.35">
      <c r="B5" s="17" t="s">
        <v>52</v>
      </c>
      <c r="C5" s="42">
        <v>22.606147221013639</v>
      </c>
      <c r="D5" s="42">
        <v>72.397000000000673</v>
      </c>
      <c r="E5" s="42">
        <v>144.58423525436825</v>
      </c>
      <c r="F5" s="42">
        <f>75.9569999999999-2</f>
        <v>73.956999999999894</v>
      </c>
      <c r="G5" s="42">
        <f t="shared" ref="G5:G14" si="1">F5-E5</f>
        <v>-70.627235254368358</v>
      </c>
      <c r="H5" s="43"/>
      <c r="I5" s="42">
        <v>10</v>
      </c>
      <c r="J5" s="42">
        <v>19</v>
      </c>
      <c r="K5" s="42">
        <f t="shared" si="0"/>
        <v>9</v>
      </c>
      <c r="L5" s="43"/>
      <c r="M5" s="18"/>
      <c r="N5" s="18"/>
      <c r="O5" s="18"/>
      <c r="P5" s="18"/>
      <c r="Q5" s="18"/>
    </row>
    <row r="6" spans="2:17" x14ac:dyDescent="0.35">
      <c r="B6" s="17" t="s">
        <v>53</v>
      </c>
      <c r="C6" s="44" t="s">
        <v>15</v>
      </c>
      <c r="D6" s="44" t="s">
        <v>15</v>
      </c>
      <c r="E6" s="44" t="s">
        <v>15</v>
      </c>
      <c r="F6" s="44" t="s">
        <v>15</v>
      </c>
      <c r="G6" s="44" t="s">
        <v>15</v>
      </c>
      <c r="H6" s="43"/>
      <c r="I6" s="44" t="s">
        <v>15</v>
      </c>
      <c r="J6" s="42">
        <v>5</v>
      </c>
      <c r="K6" s="42">
        <f>J6</f>
        <v>5</v>
      </c>
      <c r="L6" s="43"/>
      <c r="M6" s="18"/>
      <c r="N6" s="18"/>
      <c r="O6" s="18"/>
      <c r="P6" s="18"/>
      <c r="Q6" s="18"/>
    </row>
    <row r="7" spans="2:17" x14ac:dyDescent="0.35">
      <c r="B7" s="17" t="s">
        <v>54</v>
      </c>
      <c r="C7" s="42">
        <v>-173.78114722101355</v>
      </c>
      <c r="D7" s="42">
        <v>-223.7378191757397</v>
      </c>
      <c r="E7" s="42">
        <v>-230.84508382045973</v>
      </c>
      <c r="F7" s="42">
        <v>-246.28291100266162</v>
      </c>
      <c r="G7" s="42">
        <f t="shared" si="1"/>
        <v>-15.437827182201886</v>
      </c>
      <c r="H7" s="43"/>
      <c r="I7" s="42">
        <v>-109</v>
      </c>
      <c r="J7" s="42">
        <v>-125</v>
      </c>
      <c r="K7" s="42">
        <f t="shared" ref="K7:K13" si="2">J7-I7</f>
        <v>-16</v>
      </c>
      <c r="L7" s="43"/>
      <c r="M7" s="18"/>
      <c r="N7" s="18"/>
      <c r="O7" s="18"/>
      <c r="P7" s="18"/>
      <c r="Q7" s="18"/>
    </row>
    <row r="8" spans="2:17" hidden="1" outlineLevel="1" x14ac:dyDescent="0.35">
      <c r="B8" s="17" t="s">
        <v>11</v>
      </c>
      <c r="C8" s="44" t="s">
        <v>15</v>
      </c>
      <c r="D8" s="44" t="s">
        <v>15</v>
      </c>
      <c r="E8" s="44" t="s">
        <v>15</v>
      </c>
      <c r="F8" s="44" t="s">
        <v>15</v>
      </c>
      <c r="G8" s="44" t="s">
        <v>15</v>
      </c>
      <c r="H8" s="43"/>
      <c r="I8" s="44" t="s">
        <v>15</v>
      </c>
      <c r="J8" s="44" t="s">
        <v>15</v>
      </c>
      <c r="K8" s="44" t="s">
        <v>15</v>
      </c>
      <c r="L8" s="43"/>
      <c r="M8" s="18"/>
      <c r="N8" s="18"/>
      <c r="O8" s="18"/>
      <c r="P8" s="18"/>
      <c r="Q8" s="18"/>
    </row>
    <row r="9" spans="2:17" collapsed="1" x14ac:dyDescent="0.35">
      <c r="B9" s="17" t="s">
        <v>55</v>
      </c>
      <c r="C9" s="42">
        <f t="shared" ref="C9:D9" si="3">SUM(C10:C13)</f>
        <v>-2.8030000000000133</v>
      </c>
      <c r="D9" s="42">
        <f t="shared" si="3"/>
        <v>119.44387599999999</v>
      </c>
      <c r="E9" s="42">
        <f>SUM(E10:E13)</f>
        <v>63.993000000000002</v>
      </c>
      <c r="F9" s="42">
        <f>SUM(F10:F13)</f>
        <v>84.246451050158001</v>
      </c>
      <c r="G9" s="42">
        <f t="shared" si="1"/>
        <v>20.253451050157999</v>
      </c>
      <c r="H9" s="43"/>
      <c r="I9" s="42">
        <f>SUM(I10:I13)</f>
        <v>24</v>
      </c>
      <c r="J9" s="42">
        <f>SUM(J10:J13)</f>
        <v>29</v>
      </c>
      <c r="K9" s="42">
        <f t="shared" si="2"/>
        <v>5</v>
      </c>
      <c r="L9" s="43"/>
      <c r="M9" s="18"/>
      <c r="N9" s="18"/>
      <c r="O9" s="18"/>
      <c r="P9" s="18"/>
      <c r="Q9" s="18"/>
    </row>
    <row r="10" spans="2:17" x14ac:dyDescent="0.35">
      <c r="B10" s="30" t="s">
        <v>56</v>
      </c>
      <c r="C10" s="42">
        <v>-165.72300000000001</v>
      </c>
      <c r="D10" s="42">
        <v>-131.27500000000001</v>
      </c>
      <c r="E10" s="42">
        <v>-86.338178999999997</v>
      </c>
      <c r="F10" s="42">
        <v>-75.184078999999997</v>
      </c>
      <c r="G10" s="42">
        <f t="shared" si="1"/>
        <v>11.1541</v>
      </c>
      <c r="H10" s="43"/>
      <c r="I10" s="42">
        <v>-41</v>
      </c>
      <c r="J10" s="42">
        <v>-21</v>
      </c>
      <c r="K10" s="42">
        <f t="shared" si="2"/>
        <v>20</v>
      </c>
      <c r="L10" s="43"/>
      <c r="M10" s="18"/>
      <c r="N10" s="18"/>
      <c r="O10" s="18"/>
      <c r="P10" s="18"/>
      <c r="Q10" s="18"/>
    </row>
    <row r="11" spans="2:17" x14ac:dyDescent="0.35">
      <c r="B11" s="30" t="s">
        <v>57</v>
      </c>
      <c r="C11" s="42">
        <v>79.484999999999999</v>
      </c>
      <c r="D11" s="42">
        <v>86.367000000000004</v>
      </c>
      <c r="E11" s="42">
        <v>66.784000000000006</v>
      </c>
      <c r="F11" s="42">
        <v>70.993078999999994</v>
      </c>
      <c r="G11" s="42">
        <f t="shared" si="1"/>
        <v>4.2090789999999885</v>
      </c>
      <c r="H11" s="43"/>
      <c r="I11" s="42">
        <v>37</v>
      </c>
      <c r="J11" s="42">
        <v>34</v>
      </c>
      <c r="K11" s="42">
        <f t="shared" si="2"/>
        <v>-3</v>
      </c>
      <c r="L11" s="43"/>
      <c r="M11" s="18"/>
      <c r="N11" s="18"/>
      <c r="O11" s="18"/>
      <c r="P11" s="18"/>
      <c r="Q11" s="18"/>
    </row>
    <row r="12" spans="2:17" x14ac:dyDescent="0.35">
      <c r="B12" s="30" t="s">
        <v>58</v>
      </c>
      <c r="C12" s="42">
        <v>98</v>
      </c>
      <c r="D12" s="42">
        <v>156</v>
      </c>
      <c r="E12" s="42">
        <v>90</v>
      </c>
      <c r="F12" s="42">
        <v>93</v>
      </c>
      <c r="G12" s="42">
        <f t="shared" si="1"/>
        <v>3</v>
      </c>
      <c r="H12" s="43"/>
      <c r="I12" s="42">
        <v>31</v>
      </c>
      <c r="J12" s="42">
        <v>16</v>
      </c>
      <c r="K12" s="42">
        <f t="shared" si="2"/>
        <v>-15</v>
      </c>
      <c r="L12" s="43"/>
      <c r="M12" s="18"/>
      <c r="N12" s="18"/>
      <c r="O12" s="18"/>
      <c r="P12" s="18"/>
      <c r="Q12" s="18"/>
    </row>
    <row r="13" spans="2:17" x14ac:dyDescent="0.35">
      <c r="B13" s="30" t="s">
        <v>31</v>
      </c>
      <c r="C13" s="42">
        <v>-14.565</v>
      </c>
      <c r="D13" s="42">
        <v>8.3518759999999972</v>
      </c>
      <c r="E13" s="42">
        <v>-6.4528210000000072</v>
      </c>
      <c r="F13" s="42">
        <f>-6.562548949842+2</f>
        <v>-4.5625489498420002</v>
      </c>
      <c r="G13" s="42">
        <f t="shared" si="1"/>
        <v>1.890272050158007</v>
      </c>
      <c r="H13" s="43"/>
      <c r="I13" s="42">
        <v>-3</v>
      </c>
      <c r="J13" s="42">
        <v>0</v>
      </c>
      <c r="K13" s="42">
        <f t="shared" si="2"/>
        <v>3</v>
      </c>
      <c r="L13" s="43"/>
      <c r="M13" s="18"/>
      <c r="N13" s="18"/>
      <c r="O13" s="18"/>
      <c r="P13" s="18"/>
      <c r="Q13" s="18"/>
    </row>
    <row r="14" spans="2:17" x14ac:dyDescent="0.35">
      <c r="B14" s="13" t="s">
        <v>25</v>
      </c>
      <c r="C14" s="45">
        <f>SUM(C4:C9)</f>
        <v>145.25000000000026</v>
      </c>
      <c r="D14" s="45">
        <f>SUM(D4:D9)</f>
        <v>279.7210568242615</v>
      </c>
      <c r="E14" s="45">
        <f>SUM(E4:E9)</f>
        <v>289.92115143390902</v>
      </c>
      <c r="F14" s="45">
        <f>SUM(F4:F9)</f>
        <v>246.78010234754242</v>
      </c>
      <c r="G14" s="45">
        <f t="shared" si="1"/>
        <v>-43.141049086366593</v>
      </c>
      <c r="H14" s="46"/>
      <c r="I14" s="45">
        <f>SUM(I4:I9)</f>
        <v>76</v>
      </c>
      <c r="J14" s="45">
        <f>SUM(J4:J9)</f>
        <v>212</v>
      </c>
      <c r="K14" s="45">
        <f>J14-I14</f>
        <v>136</v>
      </c>
      <c r="L14" s="46"/>
      <c r="M14" s="18"/>
      <c r="N14" s="18"/>
      <c r="O14" s="18"/>
      <c r="P14" s="18"/>
      <c r="Q14" s="18"/>
    </row>
    <row r="15" spans="2:17" x14ac:dyDescent="0.35">
      <c r="B15" s="10" t="s">
        <v>59</v>
      </c>
      <c r="C15" s="47">
        <v>-94.125463529883277</v>
      </c>
      <c r="D15" s="47">
        <v>84.147117730128457</v>
      </c>
      <c r="E15" s="47">
        <v>-101.23108797954657</v>
      </c>
      <c r="F15" s="48">
        <v>14</v>
      </c>
      <c r="G15" s="48">
        <f>F15-E15</f>
        <v>115.23108797954657</v>
      </c>
      <c r="H15" s="46"/>
      <c r="I15" s="48">
        <v>-79</v>
      </c>
      <c r="J15" s="48">
        <v>-375</v>
      </c>
      <c r="K15" s="48">
        <f>J15-I15</f>
        <v>-296</v>
      </c>
      <c r="L15" s="46"/>
      <c r="M15" s="18"/>
      <c r="N15" s="18"/>
      <c r="O15" s="18"/>
      <c r="P15" s="18"/>
      <c r="Q15" s="18"/>
    </row>
    <row r="16" spans="2:17" x14ac:dyDescent="0.35">
      <c r="B16" s="10" t="s">
        <v>60</v>
      </c>
      <c r="C16" s="47">
        <v>50.718258292059382</v>
      </c>
      <c r="D16" s="47">
        <v>62.977060449999662</v>
      </c>
      <c r="E16" s="47">
        <v>75.537088250000323</v>
      </c>
      <c r="F16" s="48">
        <v>140.46049025315006</v>
      </c>
      <c r="G16" s="48">
        <f>F16-E16</f>
        <v>64.923402003149732</v>
      </c>
      <c r="H16" s="46"/>
      <c r="I16" s="48">
        <v>57</v>
      </c>
      <c r="J16" s="48">
        <v>157</v>
      </c>
      <c r="K16" s="48">
        <f>J16-I16</f>
        <v>100</v>
      </c>
      <c r="L16" s="46"/>
      <c r="M16" s="18"/>
      <c r="N16" s="18"/>
      <c r="O16" s="18"/>
      <c r="P16" s="18"/>
      <c r="Q16" s="18"/>
    </row>
    <row r="17" spans="2:17" x14ac:dyDescent="0.35">
      <c r="B17" s="10" t="s">
        <v>61</v>
      </c>
      <c r="C17" s="47">
        <v>-8.2237827219789352</v>
      </c>
      <c r="D17" s="47">
        <v>39.088979237840363</v>
      </c>
      <c r="E17" s="47">
        <v>93.439336224535054</v>
      </c>
      <c r="F17" s="48">
        <v>-72.272592600692462</v>
      </c>
      <c r="G17" s="48">
        <f>F17-E17</f>
        <v>-165.71192882522752</v>
      </c>
      <c r="H17" s="46"/>
      <c r="I17" s="48">
        <v>23</v>
      </c>
      <c r="J17" s="48">
        <v>-162</v>
      </c>
      <c r="K17" s="48">
        <f>J17-I17</f>
        <v>-185</v>
      </c>
      <c r="L17" s="46"/>
      <c r="M17" s="18"/>
      <c r="N17" s="18"/>
      <c r="O17" s="18"/>
      <c r="P17" s="18"/>
      <c r="Q17" s="18"/>
    </row>
    <row r="18" spans="2:17" x14ac:dyDescent="0.35">
      <c r="B18" s="13" t="s">
        <v>39</v>
      </c>
      <c r="C18" s="45">
        <f>SUM(C14:C17)</f>
        <v>93.619012040197433</v>
      </c>
      <c r="D18" s="45">
        <f>SUM(D14:D17)</f>
        <v>465.93421424222998</v>
      </c>
      <c r="E18" s="45">
        <f>SUM(E14:E17)</f>
        <v>357.66648792889782</v>
      </c>
      <c r="F18" s="45">
        <f>SUM(F14:F17)</f>
        <v>328.96800000000002</v>
      </c>
      <c r="G18" s="45">
        <f>F18-E18</f>
        <v>-28.698487928897805</v>
      </c>
      <c r="H18" s="46"/>
      <c r="I18" s="45">
        <f>SUM(I14:I17)</f>
        <v>77</v>
      </c>
      <c r="J18" s="45">
        <f>SUM(J14:J17)</f>
        <v>-168</v>
      </c>
      <c r="K18" s="45">
        <f>SUM(K14:K17)</f>
        <v>-245</v>
      </c>
      <c r="L18" s="46"/>
      <c r="M18" s="18"/>
      <c r="N18" s="18"/>
      <c r="O18" s="18"/>
      <c r="P18" s="18"/>
      <c r="Q18" s="18"/>
    </row>
    <row r="19" spans="2:17" x14ac:dyDescent="0.35">
      <c r="B19" s="10" t="s">
        <v>62</v>
      </c>
      <c r="C19" s="49">
        <v>-45.805712960197368</v>
      </c>
      <c r="D19" s="49">
        <v>-45.947109931561464</v>
      </c>
      <c r="E19" s="49">
        <v>-35.093000000000004</v>
      </c>
      <c r="F19" s="42">
        <v>-29.882000000000001</v>
      </c>
      <c r="G19" s="42">
        <f>F19-E19</f>
        <v>5.2110000000000021</v>
      </c>
      <c r="H19" s="43"/>
      <c r="I19" s="48">
        <v>-13</v>
      </c>
      <c r="J19" s="48">
        <v>-23</v>
      </c>
      <c r="K19" s="42">
        <f>J19-I19</f>
        <v>-10</v>
      </c>
      <c r="L19" s="43"/>
      <c r="M19" s="18"/>
      <c r="N19" s="18"/>
      <c r="O19" s="18"/>
      <c r="P19" s="18"/>
      <c r="Q19" s="18"/>
    </row>
    <row r="20" spans="2:17" x14ac:dyDescent="0.35">
      <c r="B20" s="10" t="s">
        <v>63</v>
      </c>
      <c r="C20" s="44" t="s">
        <v>15</v>
      </c>
      <c r="D20" s="44" t="s">
        <v>15</v>
      </c>
      <c r="E20" s="44" t="s">
        <v>15</v>
      </c>
      <c r="F20" s="44" t="s">
        <v>15</v>
      </c>
      <c r="G20" s="44" t="s">
        <v>15</v>
      </c>
      <c r="H20" s="43"/>
      <c r="I20" s="48">
        <v>0</v>
      </c>
      <c r="J20" s="48">
        <v>-5</v>
      </c>
      <c r="K20" s="42">
        <f>J20</f>
        <v>-5</v>
      </c>
      <c r="L20" s="43"/>
      <c r="M20" s="18"/>
      <c r="N20" s="18"/>
      <c r="O20" s="18"/>
      <c r="P20" s="18"/>
      <c r="Q20" s="18"/>
    </row>
    <row r="21" spans="2:17" x14ac:dyDescent="0.35">
      <c r="B21" s="13" t="s">
        <v>41</v>
      </c>
      <c r="C21" s="45">
        <f>SUM(C18:C20)</f>
        <v>47.813299080000064</v>
      </c>
      <c r="D21" s="45">
        <f t="shared" ref="D21:F21" si="4">SUM(D18:D20)</f>
        <v>419.98710431066854</v>
      </c>
      <c r="E21" s="45">
        <f t="shared" si="4"/>
        <v>322.5734879288978</v>
      </c>
      <c r="F21" s="45">
        <f t="shared" si="4"/>
        <v>299.08600000000001</v>
      </c>
      <c r="G21" s="45">
        <f>F21-E21</f>
        <v>-23.487487928897792</v>
      </c>
      <c r="H21" s="46"/>
      <c r="I21" s="45">
        <f>SUM(I18:I20)</f>
        <v>64</v>
      </c>
      <c r="J21" s="45">
        <f>SUM(J18:J20)</f>
        <v>-196</v>
      </c>
      <c r="K21" s="45">
        <f>J21-I21</f>
        <v>-260</v>
      </c>
      <c r="L21" s="46"/>
      <c r="M21" s="18"/>
      <c r="N21" s="18"/>
      <c r="O21" s="18"/>
      <c r="P21" s="18"/>
      <c r="Q21" s="18"/>
    </row>
    <row r="22" spans="2:17" x14ac:dyDescent="0.35">
      <c r="B22" s="17"/>
      <c r="C22" s="31"/>
      <c r="D22" s="31"/>
      <c r="E22" s="31"/>
      <c r="F22" s="31"/>
      <c r="G22" s="31"/>
      <c r="I22" s="31"/>
      <c r="J22" s="31"/>
      <c r="K22" s="31"/>
      <c r="M22" s="18"/>
      <c r="N22" s="18"/>
      <c r="O22" s="18"/>
      <c r="P22" s="18"/>
      <c r="Q22" s="18"/>
    </row>
    <row r="23" spans="2:17" x14ac:dyDescent="0.35">
      <c r="B23" s="36" t="s">
        <v>50</v>
      </c>
      <c r="C23" s="37" t="s">
        <v>1</v>
      </c>
      <c r="D23" s="37" t="s">
        <v>1</v>
      </c>
      <c r="E23" s="37" t="s">
        <v>1</v>
      </c>
      <c r="F23" s="37" t="s">
        <v>1</v>
      </c>
      <c r="G23" s="37" t="s">
        <v>2</v>
      </c>
      <c r="H23" s="38"/>
      <c r="I23" s="5" t="s">
        <v>3</v>
      </c>
      <c r="J23" s="5" t="s">
        <v>3</v>
      </c>
      <c r="K23" s="5" t="s">
        <v>2</v>
      </c>
      <c r="L23" s="38"/>
      <c r="M23" s="18"/>
      <c r="N23" s="18"/>
      <c r="O23" s="18"/>
      <c r="P23" s="18"/>
      <c r="Q23" s="18"/>
    </row>
    <row r="24" spans="2:17" ht="15" thickBot="1" x14ac:dyDescent="0.4">
      <c r="B24" s="39" t="s">
        <v>64</v>
      </c>
      <c r="C24" s="40">
        <v>2014</v>
      </c>
      <c r="D24" s="40">
        <v>2015</v>
      </c>
      <c r="E24" s="40">
        <v>2016</v>
      </c>
      <c r="F24" s="40">
        <v>2017</v>
      </c>
      <c r="G24" s="41" t="s">
        <v>5</v>
      </c>
      <c r="H24" s="38"/>
      <c r="I24" s="8">
        <v>2017</v>
      </c>
      <c r="J24" s="8">
        <v>2018</v>
      </c>
      <c r="K24" s="9" t="s">
        <v>6</v>
      </c>
      <c r="L24" s="38"/>
      <c r="M24" s="18"/>
      <c r="N24" s="18"/>
      <c r="O24" s="18"/>
      <c r="P24" s="18"/>
      <c r="Q24" s="18"/>
    </row>
    <row r="25" spans="2:17" x14ac:dyDescent="0.35">
      <c r="B25" s="13" t="s">
        <v>65</v>
      </c>
      <c r="C25" s="32">
        <f t="shared" ref="C25:F25" si="5">SUM(C26,C27)</f>
        <v>37.245713618483506</v>
      </c>
      <c r="D25" s="32">
        <f t="shared" si="5"/>
        <v>39.558602184691004</v>
      </c>
      <c r="E25" s="32">
        <f t="shared" si="5"/>
        <v>32.903756477842002</v>
      </c>
      <c r="F25" s="32">
        <f t="shared" si="5"/>
        <v>35.228710832170989</v>
      </c>
      <c r="G25" s="32">
        <f>F25-E25</f>
        <v>2.3249543543289874</v>
      </c>
      <c r="H25" s="28"/>
      <c r="I25" s="32">
        <f>SUM(I26,I27)</f>
        <v>15.6</v>
      </c>
      <c r="J25" s="32">
        <f>SUM(J26,J27)</f>
        <v>20.7</v>
      </c>
      <c r="K25" s="32">
        <f>J25-I25</f>
        <v>5.0999999999999996</v>
      </c>
      <c r="L25" s="28"/>
      <c r="M25" s="50"/>
      <c r="N25" s="50"/>
      <c r="O25" s="50"/>
      <c r="P25" s="18"/>
      <c r="Q25" s="18"/>
    </row>
    <row r="26" spans="2:17" x14ac:dyDescent="0.35">
      <c r="B26" s="30" t="s">
        <v>66</v>
      </c>
      <c r="C26" s="50">
        <v>28.962274929221586</v>
      </c>
      <c r="D26" s="50">
        <v>27.349812704372003</v>
      </c>
      <c r="E26" s="50">
        <v>20.874515424179002</v>
      </c>
      <c r="F26" s="50">
        <v>24.291999056274001</v>
      </c>
      <c r="G26" s="50">
        <f>F26-E26</f>
        <v>3.4174836320949993</v>
      </c>
      <c r="H26" s="28"/>
      <c r="I26" s="50">
        <v>10.1</v>
      </c>
      <c r="J26" s="50">
        <v>18.2</v>
      </c>
      <c r="K26" s="50">
        <f t="shared" ref="K26:K32" si="6">J26-I26</f>
        <v>8.1</v>
      </c>
      <c r="L26" s="28"/>
      <c r="M26" s="50"/>
      <c r="N26" s="50"/>
      <c r="O26" s="50"/>
      <c r="P26" s="18"/>
      <c r="Q26" s="18"/>
    </row>
    <row r="27" spans="2:17" x14ac:dyDescent="0.35">
      <c r="B27" s="30" t="s">
        <v>67</v>
      </c>
      <c r="C27" s="50">
        <v>8.2834386892619207</v>
      </c>
      <c r="D27" s="50">
        <f t="shared" ref="D27:E27" si="7">SUM(D28:D29)</f>
        <v>12.208789480319004</v>
      </c>
      <c r="E27" s="50">
        <f t="shared" si="7"/>
        <v>12.029241053663002</v>
      </c>
      <c r="F27" s="50">
        <f>SUM(F28:F29)</f>
        <v>10.936711775896992</v>
      </c>
      <c r="G27" s="50">
        <f>F27-E27</f>
        <v>-1.0925292777660101</v>
      </c>
      <c r="H27" s="28"/>
      <c r="I27" s="50">
        <v>5.5</v>
      </c>
      <c r="J27" s="50">
        <v>2.5</v>
      </c>
      <c r="K27" s="50">
        <f t="shared" si="6"/>
        <v>-3</v>
      </c>
      <c r="L27" s="28"/>
      <c r="M27" s="50"/>
      <c r="N27" s="50"/>
      <c r="O27" s="50"/>
      <c r="P27" s="18"/>
      <c r="Q27" s="18"/>
    </row>
    <row r="28" spans="2:17" x14ac:dyDescent="0.35">
      <c r="B28" s="51" t="s">
        <v>68</v>
      </c>
      <c r="C28" s="50" t="s">
        <v>69</v>
      </c>
      <c r="D28" s="50">
        <v>8.9063157106120006</v>
      </c>
      <c r="E28" s="50">
        <v>7.1950076682160011</v>
      </c>
      <c r="F28" s="50">
        <v>3.3364558057319993</v>
      </c>
      <c r="G28" s="50">
        <f>F28-E28</f>
        <v>-3.8585518624840018</v>
      </c>
      <c r="H28" s="28"/>
      <c r="I28" s="50">
        <v>1.7</v>
      </c>
      <c r="J28" s="50">
        <v>1.4</v>
      </c>
      <c r="K28" s="50">
        <f t="shared" si="6"/>
        <v>-0.30000000000000004</v>
      </c>
      <c r="L28" s="28"/>
      <c r="M28" s="18"/>
      <c r="N28" s="18"/>
      <c r="O28" s="18"/>
      <c r="P28" s="18"/>
      <c r="Q28" s="18"/>
    </row>
    <row r="29" spans="2:17" x14ac:dyDescent="0.35">
      <c r="B29" s="51" t="s">
        <v>70</v>
      </c>
      <c r="C29" s="50" t="s">
        <v>69</v>
      </c>
      <c r="D29" s="50">
        <v>3.3024737697070026</v>
      </c>
      <c r="E29" s="50">
        <v>4.8342333854470008</v>
      </c>
      <c r="F29" s="50">
        <v>7.6002559701649934</v>
      </c>
      <c r="G29" s="50">
        <f t="shared" ref="G29:G37" si="8">F29-E29</f>
        <v>2.7660225847179927</v>
      </c>
      <c r="H29" s="28"/>
      <c r="I29" s="50">
        <v>3.8</v>
      </c>
      <c r="J29" s="50">
        <v>1.1000000000000001</v>
      </c>
      <c r="K29" s="50">
        <f t="shared" si="6"/>
        <v>-2.6999999999999997</v>
      </c>
      <c r="L29" s="28"/>
      <c r="M29" s="18"/>
      <c r="N29" s="18"/>
      <c r="O29" s="18"/>
      <c r="P29" s="18"/>
      <c r="Q29" s="18"/>
    </row>
    <row r="30" spans="2:17" x14ac:dyDescent="0.35">
      <c r="B30" s="13" t="s">
        <v>71</v>
      </c>
      <c r="C30" s="52">
        <v>3.9133322742656317E-2</v>
      </c>
      <c r="D30" s="52">
        <v>4.9333873492460566E-2</v>
      </c>
      <c r="E30" s="52">
        <v>5.4737501573004659E-2</v>
      </c>
      <c r="F30" s="52">
        <v>3.9050053073616864E-2</v>
      </c>
      <c r="G30" s="52">
        <f>F30-E30</f>
        <v>-1.5687448499387795E-2</v>
      </c>
      <c r="H30" s="28"/>
      <c r="I30" s="52">
        <v>3.5843174376586719E-2</v>
      </c>
      <c r="J30" s="52">
        <v>4.4000000000000004E-2</v>
      </c>
      <c r="K30" s="52">
        <f t="shared" si="6"/>
        <v>8.1568256234132858E-3</v>
      </c>
      <c r="L30" s="28"/>
      <c r="M30" s="18"/>
      <c r="N30" s="18"/>
      <c r="O30" s="18"/>
      <c r="P30" s="18"/>
      <c r="Q30" s="18"/>
    </row>
    <row r="31" spans="2:17" x14ac:dyDescent="0.35">
      <c r="B31" s="30" t="s">
        <v>72</v>
      </c>
      <c r="C31" s="53">
        <v>4.9000000000000002E-2</v>
      </c>
      <c r="D31" s="53">
        <v>5.2999999999999999E-2</v>
      </c>
      <c r="E31" s="53">
        <v>6.828999471259696E-2</v>
      </c>
      <c r="F31" s="53">
        <v>6.4115195796117422E-2</v>
      </c>
      <c r="G31" s="53">
        <f>F31-E31</f>
        <v>-4.1747989164795385E-3</v>
      </c>
      <c r="H31" s="28"/>
      <c r="I31" s="53">
        <v>6.8770099155693182E-2</v>
      </c>
      <c r="J31" s="53">
        <v>6.3642390038520111E-2</v>
      </c>
      <c r="K31" s="53">
        <f t="shared" si="6"/>
        <v>-5.127709117173071E-3</v>
      </c>
      <c r="L31" s="28"/>
      <c r="M31" s="18"/>
      <c r="N31" s="18"/>
      <c r="O31" s="18"/>
      <c r="P31" s="18"/>
      <c r="Q31" s="18"/>
    </row>
    <row r="32" spans="2:17" x14ac:dyDescent="0.35">
      <c r="B32" s="30" t="s">
        <v>73</v>
      </c>
      <c r="C32" s="53">
        <v>1.5956052107020148E-2</v>
      </c>
      <c r="D32" s="53">
        <v>3.4782791462702335E-2</v>
      </c>
      <c r="E32" s="53">
        <v>6.1844693546392118E-2</v>
      </c>
      <c r="F32" s="53">
        <v>3.4665760081680916E-2</v>
      </c>
      <c r="G32" s="53">
        <f>F32-E32</f>
        <v>-2.7178933464711202E-2</v>
      </c>
      <c r="H32" s="28"/>
      <c r="I32" s="53">
        <v>2.0450407794931985E-2</v>
      </c>
      <c r="J32" s="53">
        <v>3.233494523720503E-2</v>
      </c>
      <c r="K32" s="53">
        <f t="shared" si="6"/>
        <v>1.1884537442273045E-2</v>
      </c>
      <c r="L32" s="28"/>
      <c r="M32" s="18"/>
      <c r="N32" s="18"/>
      <c r="O32" s="18"/>
      <c r="P32" s="18"/>
      <c r="Q32" s="18"/>
    </row>
    <row r="33" spans="2:17" x14ac:dyDescent="0.35">
      <c r="B33" s="51" t="s">
        <v>68</v>
      </c>
      <c r="C33" s="53" t="s">
        <v>69</v>
      </c>
      <c r="D33" s="53">
        <v>-2.6981660315782374E-2</v>
      </c>
      <c r="E33" s="53">
        <v>-7.0000000000000001E-3</v>
      </c>
      <c r="F33" s="53">
        <v>1.5093774718429062E-2</v>
      </c>
      <c r="G33" s="53">
        <f>F33-E33</f>
        <v>2.2093774718429063E-2</v>
      </c>
      <c r="H33" s="28"/>
      <c r="I33" s="53">
        <v>-1.5890544959794497E-2</v>
      </c>
      <c r="J33" s="53">
        <v>1.3813269719547633E-2</v>
      </c>
      <c r="K33" s="53">
        <v>2.970381467934213E-2</v>
      </c>
      <c r="L33" s="28"/>
      <c r="M33" s="18"/>
      <c r="N33" s="18"/>
      <c r="O33" s="18"/>
      <c r="P33" s="18"/>
      <c r="Q33" s="18"/>
    </row>
    <row r="34" spans="2:17" x14ac:dyDescent="0.35">
      <c r="B34" s="51" t="s">
        <v>70</v>
      </c>
      <c r="C34" s="53" t="s">
        <v>69</v>
      </c>
      <c r="D34" s="53">
        <v>0.17530217323365427</v>
      </c>
      <c r="E34" s="53">
        <v>0.15355213882183802</v>
      </c>
      <c r="F34" s="53">
        <v>4.0959191354374008E-2</v>
      </c>
      <c r="G34" s="53">
        <f>F34-E34</f>
        <v>-0.11259294746746401</v>
      </c>
      <c r="H34" s="28"/>
      <c r="I34" s="53">
        <v>3.2443196855688222E-2</v>
      </c>
      <c r="J34" s="53">
        <v>5.4595381019978621E-2</v>
      </c>
      <c r="K34" s="53">
        <v>2.2152184164290399E-2</v>
      </c>
      <c r="L34" s="28"/>
      <c r="M34" s="18"/>
      <c r="N34" s="18"/>
      <c r="O34" s="18"/>
      <c r="P34" s="18"/>
      <c r="Q34" s="18"/>
    </row>
    <row r="35" spans="2:17" x14ac:dyDescent="0.35">
      <c r="B35" s="54" t="s">
        <v>31</v>
      </c>
      <c r="C35" s="55"/>
      <c r="D35" s="55"/>
      <c r="E35" s="55"/>
      <c r="F35" s="55"/>
      <c r="G35" s="55"/>
      <c r="H35" s="28"/>
      <c r="I35" s="55"/>
      <c r="J35" s="55"/>
      <c r="K35" s="55"/>
      <c r="L35" s="28"/>
      <c r="M35" s="18"/>
      <c r="N35" s="18"/>
      <c r="O35" s="18"/>
      <c r="P35" s="18"/>
      <c r="Q35" s="18"/>
    </row>
    <row r="36" spans="2:17" x14ac:dyDescent="0.35">
      <c r="B36" s="56" t="s">
        <v>74</v>
      </c>
      <c r="C36" s="50">
        <v>8.8264359999999993</v>
      </c>
      <c r="D36" s="50">
        <v>8.9264510000000001</v>
      </c>
      <c r="E36" s="50">
        <v>8.9866869999999999</v>
      </c>
      <c r="F36" s="50">
        <v>9.1999999999999993</v>
      </c>
      <c r="G36" s="50">
        <f t="shared" si="8"/>
        <v>0.21331299999999942</v>
      </c>
      <c r="H36" s="28"/>
      <c r="I36" s="50">
        <v>9.0782889999999998</v>
      </c>
      <c r="J36" s="50">
        <v>9.3186600000000013</v>
      </c>
      <c r="K36" s="50">
        <f t="shared" ref="K36" si="9">J36-I36</f>
        <v>0.24037100000000144</v>
      </c>
      <c r="L36" s="28"/>
      <c r="M36" s="18"/>
      <c r="N36" s="18"/>
      <c r="O36" s="18"/>
      <c r="P36" s="18"/>
      <c r="Q36" s="18"/>
    </row>
    <row r="37" spans="2:17" x14ac:dyDescent="0.35">
      <c r="B37" s="17" t="s">
        <v>75</v>
      </c>
      <c r="C37" s="53">
        <v>8.9999999999999993E-3</v>
      </c>
      <c r="D37" s="53">
        <v>0.03</v>
      </c>
      <c r="E37" s="53">
        <v>2.9000000000000001E-2</v>
      </c>
      <c r="F37" s="53">
        <v>1.2E-2</v>
      </c>
      <c r="G37" s="53">
        <f t="shared" si="8"/>
        <v>-1.7000000000000001E-2</v>
      </c>
      <c r="H37" s="28"/>
      <c r="I37" s="53">
        <v>5.4868723034370674E-3</v>
      </c>
      <c r="J37" s="53">
        <v>3.9565161211022638E-3</v>
      </c>
      <c r="K37" s="53">
        <f>J37-I37+0.001</f>
        <v>-5.3035618233480356E-4</v>
      </c>
      <c r="L37" s="28"/>
      <c r="M37" s="18"/>
      <c r="N37" s="18"/>
      <c r="O37" s="18"/>
      <c r="P37" s="18"/>
      <c r="Q37" s="18"/>
    </row>
  </sheetData>
  <pageMargins left="0.7" right="0.7" top="0.75" bottom="0.75" header="0.3" footer="0.3"/>
  <pageSetup paperSize="9" scale="66" orientation="landscape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FactSheet_Cons</vt:lpstr>
      <vt:lpstr>FactSheet_Disco</vt:lpstr>
      <vt:lpstr>FactSheet _Retail</vt:lpstr>
      <vt:lpstr>FactSheet_Cons!Print_Area</vt:lpstr>
      <vt:lpstr>FactSheet_Disco!Print_Area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GIZEM YIRTIMCI</dc:creator>
  <cp:keywords>I4886p293727nO8</cp:keywords>
  <cp:lastModifiedBy>Sibel TURHAN</cp:lastModifiedBy>
  <cp:lastPrinted>2018-08-13T06:56:20Z</cp:lastPrinted>
  <dcterms:created xsi:type="dcterms:W3CDTF">2018-08-13T05:39:27Z</dcterms:created>
  <dcterms:modified xsi:type="dcterms:W3CDTF">2018-08-13T06:56:21Z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TitusGUID">
    <vt:lpwstr>c13883cf-e39b-419d-ba34-a282a4ac465a</vt:lpwstr>
  </property>
  <property fmtid="{D5CDD505-2E9C-101B-9397-08002B2CF9AE}" pid="4" name="FirstClassifierName">
    <vt:lpwstr>Sibel TURHAN</vt:lpwstr>
  </property>
  <property fmtid="{D5CDD505-2E9C-101B-9397-08002B2CF9AE}" pid="5" name="FirstClassifiedDate">
    <vt:lpwstr>8/13/2018, 9:55 AM</vt:lpwstr>
  </property>
  <property fmtid="{D5CDD505-2E9C-101B-9397-08002B2CF9AE}" pid="6" name="LastClassifiedDate">
    <vt:lpwstr>8/13/2018, 9:55 AM</vt:lpwstr>
  </property>
  <property fmtid="{D5CDD505-2E9C-101B-9397-08002B2CF9AE}" pid="7" name="LastClassifierName">
    <vt:lpwstr>Sibel TURHAN</vt:lpwstr>
  </property>
  <property fmtid="{D5CDD505-2E9C-101B-9397-08002B2CF9AE}" pid="8" name="CLASSIFICATION">
    <vt:lpwstr>I4886p293727nO8</vt:lpwstr>
  </property>
</Properties>
</file>