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P:\ENERJISA\CFO\Investor Relations\4. Presentations\8. Earnings Presentation\2023\5May\Fact Sheet\"/>
    </mc:Choice>
  </mc:AlternateContent>
  <xr:revisionPtr revIDLastSave="0" documentId="13_ncr:1_{5A2F40F9-4472-4EE3-874E-83CDB6F1B31C}" xr6:coauthVersionLast="36" xr6:coauthVersionMax="36" xr10:uidLastSave="{00000000-0000-0000-0000-000000000000}"/>
  <bookViews>
    <workbookView xWindow="0" yWindow="0" windowWidth="19200" windowHeight="7050" xr2:uid="{00000000-000D-0000-FFFF-FFFF00000000}"/>
  </bookViews>
  <sheets>
    <sheet name="Consolidated" sheetId="1" r:id="rId1"/>
    <sheet name="Retail &amp; Customer Solutions" sheetId="2" r:id="rId2"/>
    <sheet name="Distribution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_new2" hidden="1">0</definedName>
    <definedName name="__123Graph_A" localSheetId="0" hidden="1">[1]TABLO!#REF!</definedName>
    <definedName name="__123Graph_A" localSheetId="1" hidden="1">[1]TABLO!#REF!</definedName>
    <definedName name="__123Graph_ARISK" localSheetId="0" hidden="1">#REF!</definedName>
    <definedName name="__123Graph_ARISK" localSheetId="1" hidden="1">#REF!</definedName>
    <definedName name="__123Graph_B" localSheetId="0" hidden="1">[2]FONKON2005!#REF!</definedName>
    <definedName name="__123Graph_B" localSheetId="1" hidden="1">[2]FONKON2005!#REF!</definedName>
    <definedName name="__123Graph_BRISK" localSheetId="0" hidden="1">#REF!</definedName>
    <definedName name="__123Graph_BRISK" localSheetId="1" hidden="1">#REF!</definedName>
    <definedName name="__123Graph_C" localSheetId="0" hidden="1">[2]FONKON2005!#REF!</definedName>
    <definedName name="__123Graph_C" localSheetId="1" hidden="1">[2]FONKON2005!#REF!</definedName>
    <definedName name="__123Graph_D" localSheetId="0" hidden="1">[2]FONKON2005!#REF!</definedName>
    <definedName name="__123Graph_D" localSheetId="1" hidden="1">[2]FONKON2005!#REF!</definedName>
    <definedName name="__123Graph_E" localSheetId="0" hidden="1">[2]FONKON2005!#REF!</definedName>
    <definedName name="__123Graph_E" localSheetId="1" hidden="1">[2]FONKON2005!#REF!</definedName>
    <definedName name="__123Graph_F" localSheetId="0" hidden="1">[2]FONKON2005!#REF!</definedName>
    <definedName name="__123Graph_F" localSheetId="1" hidden="1">[2]FONKON2005!#REF!</definedName>
    <definedName name="__123Graph_X" localSheetId="0" hidden="1">[2]FONKON2005!#REF!</definedName>
    <definedName name="__123Graph_X" localSheetId="1" hidden="1">[2]FONKON2005!#REF!</definedName>
    <definedName name="__new2" hidden="1">0</definedName>
    <definedName name="_1_________________________0_S" localSheetId="0" hidden="1">[3]SEMANAIS!#REF!</definedName>
    <definedName name="_1_________________________0_S" localSheetId="1" hidden="1">[3]SEMANAIS!#REF!</definedName>
    <definedName name="_10____0_S" localSheetId="0" hidden="1">[3]SEMANAIS!#REF!</definedName>
    <definedName name="_10____0_S" localSheetId="1" hidden="1">[3]SEMANAIS!#REF!</definedName>
    <definedName name="_11___0_S" localSheetId="0" hidden="1">[3]SEMANAIS!#REF!</definedName>
    <definedName name="_11___0_S" localSheetId="1" hidden="1">[3]SEMANAIS!#REF!</definedName>
    <definedName name="_12_0_S" localSheetId="0" hidden="1">[3]SEMANAIS!#REF!</definedName>
    <definedName name="_12_0_S" localSheetId="1" hidden="1">[3]SEMANAIS!#REF!</definedName>
    <definedName name="_2________________________0_S" localSheetId="0" hidden="1">[3]SEMANAIS!#REF!</definedName>
    <definedName name="_2________________________0_S" localSheetId="1" hidden="1">[3]SEMANAIS!#REF!</definedName>
    <definedName name="_2S" localSheetId="0" hidden="1">[3]SEMANAIS!#REF!</definedName>
    <definedName name="_2S" localSheetId="1" hidden="1">[3]SEMANAIS!#REF!</definedName>
    <definedName name="_3_______________________0_S" localSheetId="0" hidden="1">[3]SEMANAIS!#REF!</definedName>
    <definedName name="_3_______________________0_S" localSheetId="1" hidden="1">[3]SEMANAIS!#REF!</definedName>
    <definedName name="_4______________________0_S" localSheetId="0" hidden="1">[3]SEMANAIS!#REF!</definedName>
    <definedName name="_4______________________0_S" localSheetId="1" hidden="1">[3]SEMANAIS!#REF!</definedName>
    <definedName name="_5_____________________0_S" localSheetId="0" hidden="1">[3]SEMANAIS!#REF!</definedName>
    <definedName name="_5_____________________0_S" localSheetId="1" hidden="1">[3]SEMANAIS!#REF!</definedName>
    <definedName name="_6____________________0_S" localSheetId="0" hidden="1">[3]SEMANAIS!#REF!</definedName>
    <definedName name="_6____________________0_S" localSheetId="1" hidden="1">[3]SEMANAIS!#REF!</definedName>
    <definedName name="_7___________________0_S" localSheetId="0" hidden="1">[3]SEMANAIS!#REF!</definedName>
    <definedName name="_7___________________0_S" localSheetId="1" hidden="1">[3]SEMANAIS!#REF!</definedName>
    <definedName name="_8__________________0_S" localSheetId="0" hidden="1">[3]SEMANAIS!#REF!</definedName>
    <definedName name="_8__________________0_S" localSheetId="1" hidden="1">[3]SEMANAIS!#REF!</definedName>
    <definedName name="_9_____0_S" localSheetId="0" hidden="1">[3]SEMANAIS!#REF!</definedName>
    <definedName name="_9_____0_S" localSheetId="1" hidden="1">[3]SEMANAIS!#REF!</definedName>
    <definedName name="_AtRisk_FitDataRange_FIT_40D80_80F43" localSheetId="0" hidden="1">[4]RD_Hydro_RunOfRiver!#REF!</definedName>
    <definedName name="_AtRisk_FitDataRange_FIT_40D80_80F43" localSheetId="1" hidden="1">[4]RD_Hydro_RunOfRiver!#REF!</definedName>
    <definedName name="_AtRisk_FitDataRange_FIT_7BE51_C172" localSheetId="0" hidden="1">#REF!</definedName>
    <definedName name="_AtRisk_FitDataRange_FIT_7BE51_C172" localSheetId="1" hidden="1">#REF!</definedName>
    <definedName name="_AtRisk_FitDataRange_FIT_A9C82_40FC4" localSheetId="0" hidden="1">#REF!</definedName>
    <definedName name="_AtRisk_FitDataRange_FIT_A9C82_40FC4" localSheetId="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0.95</definedName>
    <definedName name="_Dist_Bin" localSheetId="0" hidden="1">#REF!</definedName>
    <definedName name="_Dist_Bin" localSheetId="1" hidden="1">#REF!</definedName>
    <definedName name="_Dist_Values" localSheetId="0" hidden="1">#REF!</definedName>
    <definedName name="_Dist_Values" localSheetId="1" hidden="1">#REF!</definedName>
    <definedName name="_Fill" localSheetId="0" hidden="1">#REF!</definedName>
    <definedName name="_Fill" localSheetId="1" hidden="1">#REF!</definedName>
    <definedName name="_xlnm._FilterDatabase" hidden="1">[5]INVESTISSEMENTS!$A$2:$L$113</definedName>
    <definedName name="_Key1" localSheetId="0" hidden="1">#REF!</definedName>
    <definedName name="_Key1" localSheetId="1" hidden="1">#REF!</definedName>
    <definedName name="_Key2" localSheetId="0" hidden="1">#REF!</definedName>
    <definedName name="_Key2" localSheetId="1" hidden="1">#REF!</definedName>
    <definedName name="_new2" hidden="1">0</definedName>
    <definedName name="_Order1" hidden="1">0</definedName>
    <definedName name="_Order2" hidden="1">0</definedName>
    <definedName name="_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qq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_Sort" localSheetId="0" hidden="1">#REF!</definedName>
    <definedName name="_Sort" localSheetId="1" hidden="1">#REF!</definedName>
    <definedName name="AccessDatabase" hidden="1">"S:\A_Utilisateurs DAG\Morado Juan\Base_DIG_Datas.mdb"</definedName>
    <definedName name="afgqwafg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fgqwafg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ad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ad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asda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sda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aw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b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BG_Del" hidden="1">15</definedName>
    <definedName name="BG_Ins" hidden="1">4</definedName>
    <definedName name="BG_Mod" hidden="1">6</definedName>
    <definedName name="budget" hidden="1">[6]INVESTISSEMENTS!$A$2:$L$113</definedName>
    <definedName name="CBWorkbookPriority" hidden="1">-955477133</definedName>
    <definedName name="CEO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Code" localSheetId="0" hidden="1">#REF!</definedName>
    <definedName name="Code" localSheetId="1" hidden="1">#REF!</definedName>
    <definedName name="CrRsk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data2" localSheetId="0" hidden="1">#REF!</definedName>
    <definedName name="data2" localSheetId="1" hidden="1">#REF!</definedName>
    <definedName name="data3" localSheetId="0" hidden="1">#REF!</definedName>
    <definedName name="data3" localSheetId="1" hidden="1">#REF!</definedName>
    <definedName name="de" hidden="1">{#N/A,#N/A,TRUE,"Sales Comparison";#N/A,#N/A,TRUE,"Cum. Summary FFR";#N/A,#N/A,TRUE,"Monthly Summary FFR";#N/A,#N/A,TRUE,"Cum. Summary TL";#N/A,#N/A,TRUE,"Monthly Summary TL"}</definedName>
    <definedName name="de_1" hidden="1">{#N/A,#N/A,TRUE,"Sales Comparison";#N/A,#N/A,TRUE,"Cum. Summary FFR";#N/A,#N/A,TRUE,"Monthly Summary FFR";#N/A,#N/A,TRUE,"Cum. Summary TL";#N/A,#N/A,TRUE,"Monthly Summary TL"}</definedName>
    <definedName name="de_2" hidden="1">{#N/A,#N/A,TRUE,"Sales Comparison";#N/A,#N/A,TRUE,"Cum. Summary FFR";#N/A,#N/A,TRUE,"Monthly Summary FFR";#N/A,#N/A,TRUE,"Cum. Summary TL";#N/A,#N/A,TRUE,"Monthly Summary TL"}</definedName>
    <definedName name="de_3" hidden="1">{#N/A,#N/A,TRUE,"Sales Comparison";#N/A,#N/A,TRUE,"Cum. Summary FFR";#N/A,#N/A,TRUE,"Monthly Summary FFR";#N/A,#N/A,TRUE,"Cum. Summary TL";#N/A,#N/A,TRUE,"Monthly Summary TL"}</definedName>
    <definedName name="de_4" hidden="1">{#N/A,#N/A,TRUE,"Sales Comparison";#N/A,#N/A,TRUE,"Cum. Summary FFR";#N/A,#N/A,TRUE,"Monthly Summary FFR";#N/A,#N/A,TRUE,"Cum. Summary TL";#N/A,#N/A,TRUE,"Monthly Summary TL"}</definedName>
    <definedName name="de_5" hidden="1">{#N/A,#N/A,TRUE,"Sales Comparison";#N/A,#N/A,TRUE,"Cum. Summary FFR";#N/A,#N/A,TRUE,"Monthly Summary FFR";#N/A,#N/A,TRUE,"Cum. Summary TL";#N/A,#N/A,TRUE,"Monthly Summary TL"}</definedName>
    <definedName name="Discount" localSheetId="0" hidden="1">#REF!</definedName>
    <definedName name="Discount" localSheetId="1" hidden="1">#REF!</definedName>
    <definedName name="display_area_2" localSheetId="0" hidden="1">#REF!</definedName>
    <definedName name="display_area_2" localSheetId="1" hidden="1">#REF!</definedName>
    <definedName name="disposal2005" localSheetId="0" hidden="1">Main.SAPF4Help()</definedName>
    <definedName name="disposal2005" localSheetId="1" hidden="1">Main.SAPF4Help()</definedName>
    <definedName name="DME_Dirty" hidden="1">"Hamis"</definedName>
    <definedName name="DME_LocalFile" hidden="1">"Igaz"</definedName>
    <definedName name="ERAY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ERAY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RAY1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et4rtretg" localSheetId="0" hidden="1">#REF!</definedName>
    <definedName name="et4rtretg" localSheetId="1" hidden="1">#REF!</definedName>
    <definedName name="etrt" localSheetId="0" hidden="1">#REF!</definedName>
    <definedName name="etrt" localSheetId="1" hidden="1">#REF!</definedName>
    <definedName name="etter" localSheetId="0" hidden="1">#REF!</definedName>
    <definedName name="etter" localSheetId="1" hidden="1">#REF!</definedName>
    <definedName name="FCode" localSheetId="0" hidden="1">#REF!</definedName>
    <definedName name="FCode" localSheetId="1" hidden="1">#REF!</definedName>
    <definedName name="febr2003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Fill" hidden="1">'[7]138-05'!$A$8:$A$175</definedName>
    <definedName name="HiddenRows" localSheetId="0" hidden="1">#REF!</definedName>
    <definedName name="HiddenRows" localSheetId="1" hidden="1">#REF!</definedName>
    <definedName name="HTML_CodePage" hidden="1">1254</definedName>
    <definedName name="HTML_Control" hidden="1">{"'DOVIZ2003'!$A$427:$L$449"}</definedName>
    <definedName name="HTML_Description" hidden="1">""</definedName>
    <definedName name="HTML_Email" hidden="1">"bineci@sa.com.tr"</definedName>
    <definedName name="HTML_Header" hidden="1">""</definedName>
    <definedName name="HTML_LastUpdate" hidden="1">"05.05.2003"</definedName>
    <definedName name="HTML_LineAfter" hidden="1">FALSE</definedName>
    <definedName name="HTML_LineBefore" hidden="1">FALSE</definedName>
    <definedName name="HTML_Name" hidden="1">"Planlama- Dr.Barbaros İNECİ"</definedName>
    <definedName name="HTML_OBDlg2" hidden="1">TRUE</definedName>
    <definedName name="HTML_OBDlg4" hidden="1">TRUE</definedName>
    <definedName name="HTML_OS" hidden="1">0</definedName>
    <definedName name="HTML_PathFile" hidden="1">"C:\BARBAROS INECI\SANET\doviz03.htm"</definedName>
    <definedName name="HTML_Title" hidden="1">""</definedName>
    <definedName name="INDEXX" localSheetId="0" hidden="1">Main.SAPF4Help()</definedName>
    <definedName name="INDEXX" localSheetId="1" hidden="1">Main.SAPF4Help()</definedName>
    <definedName name="IQ_ADDIN" hidden="1">"AUTO"</definedName>
    <definedName name="KH" localSheetId="0" hidden="1">Main.SAPF4Help()</definedName>
    <definedName name="KH" localSheetId="1" hidden="1">Main.SAPF4Help()</definedName>
    <definedName name="lşiiş" localSheetId="0" hidden="1">#REF!</definedName>
    <definedName name="lşiiş" localSheetId="1" hidden="1">#REF!</definedName>
    <definedName name="lşilş" localSheetId="0" hidden="1">#REF!</definedName>
    <definedName name="lşilş" localSheetId="1" hidden="1">#REF!</definedName>
    <definedName name="new" hidden="1">0</definedName>
    <definedName name="NIM_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OrderTable" localSheetId="0" hidden="1">#REF!</definedName>
    <definedName name="OrderTable" localSheetId="1" hidden="1">#REF!</definedName>
    <definedName name="Pal_Workbook_GUID" hidden="1">"JGWTPT9SRYYJT7W4MAJGWPXX"</definedName>
    <definedName name="pippo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ProdForm" localSheetId="0" hidden="1">#REF!</definedName>
    <definedName name="ProdForm" localSheetId="1" hidden="1">#REF!</definedName>
    <definedName name="Product" localSheetId="0" hidden="1">#REF!</definedName>
    <definedName name="Product" localSheetId="1" hidden="1">#REF!</definedName>
    <definedName name="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qqqq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qv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qw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RCArea" localSheetId="0" hidden="1">#REF!</definedName>
    <definedName name="RCArea" localSheetId="1" hidden="1">#REF!</definedName>
    <definedName name="ret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0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2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0" hidden="1">#REF!</definedName>
    <definedName name="rr" localSheetId="1" hidden="1">#REF!</definedName>
    <definedName name="rtyrytr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rwer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sajdD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jdD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SANEM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APBEXrevision" hidden="1">1</definedName>
    <definedName name="SAPBEXsysID" hidden="1">"MDP"</definedName>
    <definedName name="SAPBEXwbID" hidden="1">"3MVHZ9YHGX35VCP8469G9SAP7"</definedName>
    <definedName name="SAPFuncF4Help" localSheetId="0" hidden="1">Main.SAPF4Help()</definedName>
    <definedName name="SAPFuncF4Help" localSheetId="1" hidden="1">Main.SAPF4Help()</definedName>
    <definedName name="shjahdAJ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hjahdAJ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SIG_CONTROLE" localSheetId="0" hidden="1">#REF!</definedName>
    <definedName name="SIG_CONTROLE" localSheetId="1" hidden="1">#REF!</definedName>
    <definedName name="SIG_YCPATB3_H0069" localSheetId="0" hidden="1">#REF!</definedName>
    <definedName name="SIG_YCPATB3_H0069" localSheetId="1" hidden="1">#REF!</definedName>
    <definedName name="SIG_YCPATB3_H0070" localSheetId="0" hidden="1">#REF!</definedName>
    <definedName name="SIG_YCPATB3_H0070" localSheetId="1" hidden="1">#REF!</definedName>
    <definedName name="SIG_YCPATB3_H0071" localSheetId="0" hidden="1">#REF!</definedName>
    <definedName name="SIG_YCPATB3_H0071" localSheetId="1" hidden="1">#REF!</definedName>
    <definedName name="SIG_YCPATB3_H0072" localSheetId="0" hidden="1">#REF!</definedName>
    <definedName name="SIG_YCPATB3_H0072" localSheetId="1" hidden="1">#REF!</definedName>
    <definedName name="SIG_YCPATB3_H0073" localSheetId="0" hidden="1">#REF!</definedName>
    <definedName name="SIG_YCPATB3_H0073" localSheetId="1" hidden="1">#REF!</definedName>
    <definedName name="SIG_YCPATB3_H0074" localSheetId="0" hidden="1">#REF!</definedName>
    <definedName name="SIG_YCPATB3_H0074" localSheetId="1" hidden="1">#REF!</definedName>
    <definedName name="SIG_YCPATB3_H0075" localSheetId="0" hidden="1">#REF!</definedName>
    <definedName name="SIG_YCPATB3_H0075" localSheetId="1" hidden="1">#REF!</definedName>
    <definedName name="SIG_YCPATB3_H0076" localSheetId="0" hidden="1">#REF!</definedName>
    <definedName name="SIG_YCPATB3_H0076" localSheetId="1" hidden="1">#REF!</definedName>
    <definedName name="SIG_YCPATB3_H0077" localSheetId="0" hidden="1">#REF!</definedName>
    <definedName name="SIG_YCPATB3_H0077" localSheetId="1" hidden="1">#REF!</definedName>
    <definedName name="SIG_YCPATB3_H0078" localSheetId="0" hidden="1">#REF!</definedName>
    <definedName name="SIG_YCPATB3_H0078" localSheetId="1" hidden="1">#REF!</definedName>
    <definedName name="SIG_YCPATB3_H0079" localSheetId="0" hidden="1">#REF!</definedName>
    <definedName name="SIG_YCPATB3_H0079" localSheetId="1" hidden="1">#REF!</definedName>
    <definedName name="SIG_YCPATB3_H0080" localSheetId="0" hidden="1">#REF!</definedName>
    <definedName name="SIG_YCPATB3_H0080" localSheetId="1" hidden="1">#REF!</definedName>
    <definedName name="SIG_YCPATB3_H0081" localSheetId="0" hidden="1">#REF!</definedName>
    <definedName name="SIG_YCPATB3_H0081" localSheetId="1" hidden="1">#REF!</definedName>
    <definedName name="SIG_YCPATB3_H0082" localSheetId="0" hidden="1">#REF!</definedName>
    <definedName name="SIG_YCPATB3_H0082" localSheetId="1" hidden="1">#REF!</definedName>
    <definedName name="SIG_YCPATB3_H0083" localSheetId="0" hidden="1">#REF!</definedName>
    <definedName name="SIG_YCPATB3_H0083" localSheetId="1" hidden="1">#REF!</definedName>
    <definedName name="SIG_YCPATB3_H0084" localSheetId="0" hidden="1">#REF!</definedName>
    <definedName name="SIG_YCPATB3_H0084" localSheetId="1" hidden="1">#REF!</definedName>
    <definedName name="SpecialPrice" localSheetId="0" hidden="1">#REF!</definedName>
    <definedName name="SpecialPrice" localSheetId="1" hidden="1">#REF!</definedName>
    <definedName name="SS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tbl_ProdInfo" localSheetId="0" hidden="1">#REF!</definedName>
    <definedName name="tbl_ProdInfo" localSheetId="1" hidden="1">#REF!</definedName>
    <definedName name="terter" hidden="1">{#N/A,#N/A,TRUE,"Sales Comparison";#N/A,#N/A,TRUE,"Cum. Summary FFR";#N/A,#N/A,TRUE,"Monthly Summary FFR";#N/A,#N/A,TRUE,"Cum. Summary TL";#N/A,#N/A,TRUE,"Monthly Summary TL"}</definedName>
    <definedName name="TextRefCopyRangeCount" hidden="1">9</definedName>
    <definedName name="ujyt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Volumes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ew" hidden="1">{"'22.17'!$A$1:$J$51"}</definedName>
    <definedName name="wrn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ging._.and._.Trend._.Analysis._4" hidden="1">{#N/A,#N/A,FALSE,"Aging Summary";#N/A,#N/A,FALSE,"Ratio Analysis";#N/A,#N/A,FALSE,"Test 120 Day Accts";#N/A,#N/A,FALSE,"Tickmarks"}</definedName>
    <definedName name="wrn.Aging._.and._.Trend._.Analysis._5" hidden="1">{#N/A,#N/A,FALSE,"Aging Summary";#N/A,#N/A,FALSE,"Ratio Analysis";#N/A,#N/A,FALSE,"Test 120 Day Accts";#N/A,#N/A,FALSE,"Tickmarks"}</definedName>
    <definedName name="wrn.all._.schedules.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1_1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2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3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4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ll._.schedules._5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wrn.Aylık.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1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2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3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4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Aylık._5" hidden="1">{#N/A,#N/A,FALSE,"Kümülatif Gelir Tablosu";#N/A,#N/A,FALSE,"Aylık Gelir Tablosu";#N/A,#N/A,FALSE,"Karş.Kümülatif Gelir Tab";#N/A,#N/A,FALSE,"Karş. Aylık Gelir Tab";#N/A,#N/A,FALSE,"Bilanço";#N/A,#N/A,FALSE,"Karşılaştırmalı Bilanço";#N/A,#N/A,FALSE,"Raşyo 1";#N/A,#N/A,FALSE,"Karşılaştırmalı Raşyolar"}</definedName>
    <definedName name="wrn.capital._.schedules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1_1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2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3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4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pital._.schedules._5" hidden="1">{"rf19",#N/A,FALSE,"RF19";"rf20",#N/A,FALSE,"RF20";"rf20a",#N/A,FALSE,"RF20A";"rf21",#N/A,FALSE,"RF21";"rf21a",#N/A,FALSE,"RF21A";"rf21b",#N/A,FALSE,"RF21B";"rf22",#N/A,FALSE,"RF22";"rf22a",#N/A,FALSE,"RF22A";"rf22b",#N/A,FALSE,"RF22B"}</definedName>
    <definedName name="wrn.Cari._.Ay." hidden="1">{#N/A,#N/A,FALSE,"Bilanço";#N/A,#N/A,FALSE,"Kümülatif Gelir Tablosu";#N/A,#N/A,FALSE,"Aylık Gelir Tablosu";#N/A,#N/A,FALSE,"Raşyo 1"}</definedName>
    <definedName name="wrn.Cari._.Ay._1" hidden="1">{#N/A,#N/A,FALSE,"Bilanço";#N/A,#N/A,FALSE,"Kümülatif Gelir Tablosu";#N/A,#N/A,FALSE,"Aylık Gelir Tablosu";#N/A,#N/A,FALSE,"Raşyo 1"}</definedName>
    <definedName name="wrn.Cari._.Ay._2" hidden="1">{#N/A,#N/A,FALSE,"Bilanço";#N/A,#N/A,FALSE,"Kümülatif Gelir Tablosu";#N/A,#N/A,FALSE,"Aylık Gelir Tablosu";#N/A,#N/A,FALSE,"Raşyo 1"}</definedName>
    <definedName name="wrn.Cari._.Ay._3" hidden="1">{#N/A,#N/A,FALSE,"Bilanço";#N/A,#N/A,FALSE,"Kümülatif Gelir Tablosu";#N/A,#N/A,FALSE,"Aylık Gelir Tablosu";#N/A,#N/A,FALSE,"Raşyo 1"}</definedName>
    <definedName name="wrn.Cari._.Ay._4" hidden="1">{#N/A,#N/A,FALSE,"Bilanço";#N/A,#N/A,FALSE,"Kümülatif Gelir Tablosu";#N/A,#N/A,FALSE,"Aylık Gelir Tablosu";#N/A,#N/A,FALSE,"Raşyo 1"}</definedName>
    <definedName name="wrn.Cari._.Ay._5" hidden="1">{#N/A,#N/A,FALSE,"Bilanço";#N/A,#N/A,FALSE,"Kümülatif Gelir Tablosu";#N/A,#N/A,FALSE,"Aylık Gelir Tablosu";#N/A,#N/A,FALSE,"Raşyo 1"}</definedName>
    <definedName name="wrn.Monthly._.Report." hidden="1">{#N/A,#N/A,TRUE,"Sales Comparison";#N/A,#N/A,TRUE,"Cum. Summary FFR";#N/A,#N/A,TRUE,"Monthly Summary FFR";#N/A,#N/A,TRUE,"Cum. Summary TL";#N/A,#N/A,TRUE,"Monthly Summary TL"}</definedName>
    <definedName name="wrn.Monthly._.Report._1" hidden="1">{#N/A,#N/A,TRUE,"Sales Comparison";#N/A,#N/A,TRUE,"Cum. Summary FFR";#N/A,#N/A,TRUE,"Monthly Summary FFR";#N/A,#N/A,TRUE,"Cum. Summary TL";#N/A,#N/A,TRUE,"Monthly Summary TL"}</definedName>
    <definedName name="wrn.Monthly._.Report._2" hidden="1">{#N/A,#N/A,TRUE,"Sales Comparison";#N/A,#N/A,TRUE,"Cum. Summary FFR";#N/A,#N/A,TRUE,"Monthly Summary FFR";#N/A,#N/A,TRUE,"Cum. Summary TL";#N/A,#N/A,TRUE,"Monthly Summary TL"}</definedName>
    <definedName name="wrn.Monthly._.Report._3" hidden="1">{#N/A,#N/A,TRUE,"Sales Comparison";#N/A,#N/A,TRUE,"Cum. Summary FFR";#N/A,#N/A,TRUE,"Monthly Summary FFR";#N/A,#N/A,TRUE,"Cum. Summary TL";#N/A,#N/A,TRUE,"Monthly Summary TL"}</definedName>
    <definedName name="wrn.Monthly._.Report._4" hidden="1">{#N/A,#N/A,TRUE,"Sales Comparison";#N/A,#N/A,TRUE,"Cum. Summary FFR";#N/A,#N/A,TRUE,"Monthly Summary FFR";#N/A,#N/A,TRUE,"Cum. Summary TL";#N/A,#N/A,TRUE,"Monthly Summary TL"}</definedName>
    <definedName name="wrn.Monthly._.Report._5" hidden="1">{#N/A,#N/A,TRUE,"Sales Comparison";#N/A,#N/A,TRUE,"Cum. Summary FFR";#N/A,#N/A,TRUE,"Monthly Summary FFR";#N/A,#N/A,TRUE,"Cum. Summary TL";#N/A,#N/A,TRUE,"Monthly Summary TL"}</definedName>
    <definedName name="wrn.RAPOR1." hidden="1">{"ACIK",#N/A,FALSE,"A";"EXIM",#N/A,FALSE,"B";"DOVIZ",#N/A,FALSE,"D"}</definedName>
    <definedName name="wrn.RAPOR1._1" hidden="1">{"ACIK",#N/A,FALSE,"A";"EXIM",#N/A,FALSE,"B";"DOVIZ",#N/A,FALSE,"D"}</definedName>
    <definedName name="wrn.RAPOR1._2" hidden="1">{"ACIK",#N/A,FALSE,"A";"EXIM",#N/A,FALSE,"B";"DOVIZ",#N/A,FALSE,"D"}</definedName>
    <definedName name="wrn.RAPOR1._3" hidden="1">{"ACIK",#N/A,FALSE,"A";"EXIM",#N/A,FALSE,"B";"DOVIZ",#N/A,FALSE,"D"}</definedName>
    <definedName name="wrn.RAPOR1._4" hidden="1">{"ACIK",#N/A,FALSE,"A";"EXIM",#N/A,FALSE,"B";"DOVIZ",#N/A,FALSE,"D"}</definedName>
    <definedName name="wrn.RAPOR1._5" hidden="1">{"ACIK",#N/A,FALSE,"A";"EXIM",#N/A,FALSE,"B";"DOVIZ",#N/A,FALSE,"D"}</definedName>
    <definedName name="wrn.raport.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.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rn.raport1" hidden="1">{#N/A,#N/A,TRUE,"B P&amp;L";#N/A,#N/A,TRUE,"B P&amp;L mos";#N/A,#N/A,TRUE,"B Vol";#N/A,#N/A,TRUE,"B KFI1";#N/A,#N/A,TRUE,"B KFI2";#N/A,#N/A,TRUE,"B KFD R";#N/A,#N/A,TRUE,"B KFD R mos";#N/A,#N/A,TRUE,"B KPI R";#N/A,#N/A,TRUE,"B KFD C";#N/A,#N/A,TRUE,"B KFD C mos";#N/A,#N/A,TRUE,"B KPI C";#N/A,#N/A,TRUE,"B KFD F";#N/A,#N/A,TRUE,"B KFD F mos";#N/A,#N/A,TRUE,"B KPI F";#N/A,#N/A,TRUE,"HR KI mos";#N/A,#N/A,TRUE,"B HR";#N/A,#N/A,TRUE,"HR KPI";#N/A,#N/A,TRUE,"NHR KFD";#N/A,#N/A,TRUE,"NHR KFD mos";#N/A,#N/A,TRUE,"CB P&amp;L RS";#N/A,#N/A,TRUE,"CB Vol ";#N/A,#N/A,TRUE,"CB Vol RS";#N/A,#N/A,TRUE,"R KFD RS";#N/A,#N/A,TRUE,"R KPI RS";#N/A,#N/A,TRUE,"C KFD RS";#N/A,#N/A,TRUE,"C KPI RS"}</definedName>
    <definedName name="WWW" hidden="1">{"Summary",#N/A,TRUE,"Summary";"quest",#N/A,TRUE,"quest";"ss",#N/A,TRUE,"subm.sheet.";"RF1",#N/A,TRUE,"RF1";"RF1A",#N/A,TRUE,"RF1A";"RF2",#N/A,TRUE,"RF2";"RF2A",#N/A,TRUE,"RF2A";"RF3",#N/A,TRUE,"RF3";"RF3A",#N/A,TRUE,"RF3A";"RF4",#N/A,TRUE,"RF4";"RF4A",#N/A,TRUE,"RF4A";"RF5",#N/A,TRUE,"RF5";"RF6",#N/A,TRUE,"RF6";"RF6A",#N/A,TRUE,"RF6A";"RF7",#N/A,TRUE,"RF7";"RF7A",#N/A,TRUE,"RF7A";"RF8",#N/A,TRUE,"RF8";"RF8A",#N/A,TRUE,"RF8A";"RF9",#N/A,TRUE,"RF9";"RF9A",#N/A,TRUE,"RF9A";"RF10",#N/A,TRUE,"RF10";"RF11As",#N/A,TRUE,"RF11As";"RF11Bs",#N/A,TRUE,"RF11Bs";"RF12",#N/A,TRUE,"RF12";"RF13",#N/A,TRUE,"RF13";"RF14",#N/A,TRUE,"RF14";"RF15",#N/A,TRUE,"RF15"}</definedName>
    <definedName name="X" hidden="1">{#N/A,#N/A,FALSE,"Aging Summary";#N/A,#N/A,FALSE,"Ratio Analysis";#N/A,#N/A,FALSE,"Test 120 Day Accts";#N/A,#N/A,FALSE,"Tickmarks"}</definedName>
    <definedName name="X_1" hidden="1">{#N/A,#N/A,FALSE,"Aging Summary";#N/A,#N/A,FALSE,"Ratio Analysis";#N/A,#N/A,FALSE,"Test 120 Day Accts";#N/A,#N/A,FALSE,"Tickmarks"}</definedName>
    <definedName name="X_2" hidden="1">{#N/A,#N/A,FALSE,"Aging Summary";#N/A,#N/A,FALSE,"Ratio Analysis";#N/A,#N/A,FALSE,"Test 120 Day Accts";#N/A,#N/A,FALSE,"Tickmarks"}</definedName>
    <definedName name="X_3" hidden="1">{#N/A,#N/A,FALSE,"Aging Summary";#N/A,#N/A,FALSE,"Ratio Analysis";#N/A,#N/A,FALSE,"Test 120 Day Accts";#N/A,#N/A,FALSE,"Tickmarks"}</definedName>
    <definedName name="X_4" hidden="1">{#N/A,#N/A,FALSE,"Aging Summary";#N/A,#N/A,FALSE,"Ratio Analysis";#N/A,#N/A,FALSE,"Test 120 Day Accts";#N/A,#N/A,FALSE,"Tickmarks"}</definedName>
    <definedName name="X_5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0" i="3" l="1"/>
  <c r="L60" i="3"/>
  <c r="P59" i="3"/>
  <c r="L59" i="3"/>
  <c r="P57" i="3"/>
  <c r="L57" i="3"/>
  <c r="P56" i="3"/>
  <c r="L56" i="3"/>
  <c r="P54" i="3"/>
  <c r="L54" i="3"/>
  <c r="K53" i="3"/>
  <c r="L53" i="3" s="1"/>
  <c r="J53" i="3"/>
  <c r="I53" i="3"/>
  <c r="H53" i="3"/>
  <c r="G53" i="3"/>
  <c r="E53" i="3"/>
  <c r="D53" i="3"/>
  <c r="C53" i="3"/>
  <c r="P52" i="3"/>
  <c r="L52" i="3"/>
  <c r="P51" i="3"/>
  <c r="O53" i="3"/>
  <c r="P53" i="3" s="1"/>
  <c r="L51" i="3"/>
  <c r="P49" i="3"/>
  <c r="L49" i="3"/>
  <c r="K48" i="3"/>
  <c r="L48" i="3" s="1"/>
  <c r="J48" i="3"/>
  <c r="I48" i="3"/>
  <c r="H48" i="3"/>
  <c r="G48" i="3"/>
  <c r="E48" i="3"/>
  <c r="D48" i="3"/>
  <c r="C48" i="3"/>
  <c r="P47" i="3"/>
  <c r="L47" i="3"/>
  <c r="P46" i="3"/>
  <c r="O48" i="3"/>
  <c r="P48" i="3" s="1"/>
  <c r="L46" i="3"/>
  <c r="P44" i="3"/>
  <c r="L44" i="3"/>
  <c r="K43" i="3"/>
  <c r="L43" i="3" s="1"/>
  <c r="J43" i="3"/>
  <c r="I43" i="3"/>
  <c r="H43" i="3"/>
  <c r="G43" i="3"/>
  <c r="E43" i="3"/>
  <c r="D43" i="3"/>
  <c r="C43" i="3"/>
  <c r="P42" i="3"/>
  <c r="L42" i="3"/>
  <c r="P41" i="3"/>
  <c r="O43" i="3"/>
  <c r="P43" i="3" s="1"/>
  <c r="L41" i="3"/>
  <c r="P39" i="3"/>
  <c r="K39" i="3"/>
  <c r="L39" i="3" s="1"/>
  <c r="J39" i="3"/>
  <c r="H39" i="3"/>
  <c r="G39" i="3"/>
  <c r="F39" i="3"/>
  <c r="E39" i="3"/>
  <c r="D39" i="3"/>
  <c r="C39" i="3"/>
  <c r="P38" i="3"/>
  <c r="L38" i="3"/>
  <c r="P37" i="3"/>
  <c r="L37" i="3"/>
  <c r="P36" i="3"/>
  <c r="L36" i="3"/>
  <c r="K34" i="3"/>
  <c r="O34" i="3" s="1"/>
  <c r="P34" i="3" s="1"/>
  <c r="P32" i="3"/>
  <c r="L32" i="3"/>
  <c r="P30" i="3"/>
  <c r="L30" i="3"/>
  <c r="I30" i="3"/>
  <c r="P29" i="3"/>
  <c r="L29" i="3"/>
  <c r="I29" i="3"/>
  <c r="I38" i="3" s="1"/>
  <c r="I39" i="3" s="1"/>
  <c r="I28" i="3"/>
  <c r="I33" i="3" s="1"/>
  <c r="J28" i="3" s="1"/>
  <c r="J33" i="3" s="1"/>
  <c r="H28" i="3"/>
  <c r="G28" i="3"/>
  <c r="F28" i="3"/>
  <c r="E28" i="3"/>
  <c r="D28" i="3"/>
  <c r="L27" i="3"/>
  <c r="N23" i="3"/>
  <c r="K23" i="3"/>
  <c r="J23" i="3"/>
  <c r="L23" i="3" s="1"/>
  <c r="I23" i="3"/>
  <c r="P22" i="3"/>
  <c r="L22" i="3"/>
  <c r="P21" i="3"/>
  <c r="L21" i="3"/>
  <c r="P20" i="3"/>
  <c r="L20" i="3"/>
  <c r="O23" i="3"/>
  <c r="L19" i="3"/>
  <c r="P17" i="3"/>
  <c r="L17" i="3"/>
  <c r="P16" i="3"/>
  <c r="L16" i="3"/>
  <c r="P15" i="3"/>
  <c r="L15" i="3"/>
  <c r="I14" i="3"/>
  <c r="I18" i="3" s="1"/>
  <c r="P13" i="3"/>
  <c r="L13" i="3"/>
  <c r="P12" i="3"/>
  <c r="L12" i="3"/>
  <c r="P11" i="3"/>
  <c r="L11" i="3"/>
  <c r="P10" i="3"/>
  <c r="L10" i="3"/>
  <c r="P9" i="3"/>
  <c r="L9" i="3"/>
  <c r="P8" i="3"/>
  <c r="L8" i="3"/>
  <c r="P7" i="3"/>
  <c r="L7" i="3"/>
  <c r="N6" i="3"/>
  <c r="N14" i="3" s="1"/>
  <c r="N18" i="3" s="1"/>
  <c r="N24" i="3" s="1"/>
  <c r="K6" i="3"/>
  <c r="L6" i="3" s="1"/>
  <c r="J6" i="3"/>
  <c r="J14" i="3" s="1"/>
  <c r="J18" i="3" s="1"/>
  <c r="I6" i="3"/>
  <c r="P5" i="3"/>
  <c r="L5" i="3"/>
  <c r="P4" i="3"/>
  <c r="L4" i="3"/>
  <c r="L3" i="3"/>
  <c r="L2" i="3"/>
  <c r="P56" i="2"/>
  <c r="L56" i="2"/>
  <c r="P55" i="2"/>
  <c r="L55" i="2"/>
  <c r="O53" i="2"/>
  <c r="P53" i="2" s="1"/>
  <c r="L53" i="2"/>
  <c r="O52" i="2"/>
  <c r="P52" i="2" s="1"/>
  <c r="L52" i="2"/>
  <c r="P50" i="2"/>
  <c r="L50" i="2"/>
  <c r="P49" i="2"/>
  <c r="L49" i="2"/>
  <c r="L47" i="2"/>
  <c r="P46" i="2"/>
  <c r="L46" i="2"/>
  <c r="P45" i="2"/>
  <c r="L45" i="2"/>
  <c r="P44" i="2"/>
  <c r="L44" i="2"/>
  <c r="P43" i="2"/>
  <c r="L43" i="2"/>
  <c r="P42" i="2"/>
  <c r="L42" i="2"/>
  <c r="P41" i="2"/>
  <c r="L41" i="2"/>
  <c r="O40" i="2"/>
  <c r="O38" i="2" s="1"/>
  <c r="N40" i="2"/>
  <c r="N38" i="2" s="1"/>
  <c r="K40" i="2"/>
  <c r="K38" i="2" s="1"/>
  <c r="J40" i="2"/>
  <c r="I40" i="2"/>
  <c r="I38" i="2" s="1"/>
  <c r="P39" i="2"/>
  <c r="L39" i="2"/>
  <c r="K33" i="2"/>
  <c r="J33" i="2"/>
  <c r="I33" i="2"/>
  <c r="H33" i="2"/>
  <c r="G33" i="2"/>
  <c r="P32" i="2"/>
  <c r="L32" i="2"/>
  <c r="L31" i="2"/>
  <c r="P30" i="2"/>
  <c r="H29" i="2"/>
  <c r="H30" i="2" s="1"/>
  <c r="H15" i="2" s="1"/>
  <c r="P28" i="2"/>
  <c r="L28" i="2"/>
  <c r="P27" i="2"/>
  <c r="L27" i="2"/>
  <c r="P26" i="2"/>
  <c r="L26" i="2"/>
  <c r="O25" i="2"/>
  <c r="O29" i="2" s="1"/>
  <c r="N25" i="2"/>
  <c r="N29" i="2" s="1"/>
  <c r="N31" i="2" s="1"/>
  <c r="N33" i="2" s="1"/>
  <c r="K25" i="2"/>
  <c r="L25" i="2" s="1"/>
  <c r="J25" i="2"/>
  <c r="J29" i="2" s="1"/>
  <c r="I25" i="2"/>
  <c r="I29" i="2" s="1"/>
  <c r="I30" i="2" s="1"/>
  <c r="H25" i="2"/>
  <c r="G25" i="2"/>
  <c r="G29" i="2" s="1"/>
  <c r="G30" i="2" s="1"/>
  <c r="G15" i="2" s="1"/>
  <c r="P24" i="2"/>
  <c r="L24" i="2"/>
  <c r="P23" i="2"/>
  <c r="L23" i="2"/>
  <c r="P17" i="2"/>
  <c r="L17" i="2"/>
  <c r="H17" i="2"/>
  <c r="G17" i="2"/>
  <c r="P15" i="2"/>
  <c r="L15" i="2"/>
  <c r="P14" i="2"/>
  <c r="L14" i="2"/>
  <c r="P13" i="2"/>
  <c r="L13" i="2"/>
  <c r="P11" i="2"/>
  <c r="L11" i="2"/>
  <c r="H11" i="2"/>
  <c r="G11" i="2"/>
  <c r="P10" i="2"/>
  <c r="L10" i="2"/>
  <c r="P9" i="2"/>
  <c r="L9" i="2"/>
  <c r="P8" i="2"/>
  <c r="L8" i="2"/>
  <c r="H8" i="2"/>
  <c r="H7" i="2" s="1"/>
  <c r="H12" i="2" s="1"/>
  <c r="G8" i="2"/>
  <c r="G7" i="2" s="1"/>
  <c r="N7" i="2"/>
  <c r="N12" i="2" s="1"/>
  <c r="N16" i="2" s="1"/>
  <c r="N18" i="2" s="1"/>
  <c r="K7" i="2"/>
  <c r="L7" i="2" s="1"/>
  <c r="J7" i="2"/>
  <c r="J12" i="2" s="1"/>
  <c r="J16" i="2" s="1"/>
  <c r="J18" i="2" s="1"/>
  <c r="I7" i="2"/>
  <c r="I12" i="2" s="1"/>
  <c r="I16" i="2" s="1"/>
  <c r="I18" i="2" s="1"/>
  <c r="F7" i="2"/>
  <c r="F12" i="2" s="1"/>
  <c r="F16" i="2" s="1"/>
  <c r="F18" i="2" s="1"/>
  <c r="E7" i="2"/>
  <c r="E12" i="2" s="1"/>
  <c r="E16" i="2" s="1"/>
  <c r="E18" i="2" s="1"/>
  <c r="D7" i="2"/>
  <c r="D12" i="2" s="1"/>
  <c r="D16" i="2" s="1"/>
  <c r="D18" i="2" s="1"/>
  <c r="C7" i="2"/>
  <c r="C12" i="2" s="1"/>
  <c r="C16" i="2" s="1"/>
  <c r="C18" i="2" s="1"/>
  <c r="P6" i="2"/>
  <c r="L6" i="2"/>
  <c r="H6" i="2"/>
  <c r="G6" i="2"/>
  <c r="P5" i="2"/>
  <c r="L5" i="2"/>
  <c r="L4" i="2"/>
  <c r="L3" i="2"/>
  <c r="L37" i="2" s="1"/>
  <c r="L2" i="2"/>
  <c r="L21" i="2" s="1"/>
  <c r="P68" i="1"/>
  <c r="L68" i="1"/>
  <c r="P64" i="1"/>
  <c r="L64" i="1"/>
  <c r="K63" i="1"/>
  <c r="L63" i="1" s="1"/>
  <c r="J63" i="1"/>
  <c r="P62" i="1"/>
  <c r="N61" i="1"/>
  <c r="N65" i="1" s="1"/>
  <c r="K61" i="1"/>
  <c r="L61" i="1" s="1"/>
  <c r="J61" i="1"/>
  <c r="I61" i="1"/>
  <c r="F61" i="1"/>
  <c r="J59" i="1"/>
  <c r="J62" i="1" s="1"/>
  <c r="D59" i="1"/>
  <c r="P58" i="1"/>
  <c r="L58" i="1"/>
  <c r="P57" i="1"/>
  <c r="L57" i="1"/>
  <c r="N56" i="1"/>
  <c r="N59" i="1" s="1"/>
  <c r="K56" i="1"/>
  <c r="K59" i="1" s="1"/>
  <c r="J56" i="1"/>
  <c r="I56" i="1"/>
  <c r="I59" i="1" s="1"/>
  <c r="I62" i="1" s="1"/>
  <c r="H56" i="1"/>
  <c r="H59" i="1" s="1"/>
  <c r="G56" i="1"/>
  <c r="G59" i="1" s="1"/>
  <c r="F56" i="1"/>
  <c r="F59" i="1" s="1"/>
  <c r="E56" i="1"/>
  <c r="E59" i="1" s="1"/>
  <c r="D56" i="1"/>
  <c r="C56" i="1"/>
  <c r="C59" i="1" s="1"/>
  <c r="P55" i="1"/>
  <c r="L55" i="1"/>
  <c r="P54" i="1"/>
  <c r="O56" i="1"/>
  <c r="L54" i="1"/>
  <c r="L52" i="1"/>
  <c r="H52" i="1"/>
  <c r="G52" i="1"/>
  <c r="F52" i="1"/>
  <c r="L51" i="1"/>
  <c r="L50" i="1"/>
  <c r="P46" i="1"/>
  <c r="L46" i="1"/>
  <c r="P45" i="1"/>
  <c r="L45" i="1"/>
  <c r="P44" i="1"/>
  <c r="L44" i="1"/>
  <c r="L43" i="1"/>
  <c r="P38" i="1"/>
  <c r="L38" i="1"/>
  <c r="P37" i="1"/>
  <c r="L37" i="1"/>
  <c r="P36" i="1"/>
  <c r="L36" i="1"/>
  <c r="P35" i="1"/>
  <c r="L35" i="1"/>
  <c r="P34" i="1"/>
  <c r="L34" i="1"/>
  <c r="P33" i="1"/>
  <c r="L33" i="1"/>
  <c r="P32" i="1"/>
  <c r="L32" i="1"/>
  <c r="P31" i="1"/>
  <c r="L31" i="1"/>
  <c r="P30" i="1"/>
  <c r="L30" i="1"/>
  <c r="N29" i="1"/>
  <c r="K29" i="1"/>
  <c r="J29" i="1"/>
  <c r="I29" i="1"/>
  <c r="H29" i="1"/>
  <c r="G29" i="1"/>
  <c r="F29" i="1"/>
  <c r="E29" i="1"/>
  <c r="D29" i="1"/>
  <c r="C29" i="1"/>
  <c r="E28" i="1"/>
  <c r="D28" i="1"/>
  <c r="C28" i="1"/>
  <c r="G27" i="1"/>
  <c r="K26" i="1"/>
  <c r="L26" i="1" s="1"/>
  <c r="H26" i="1"/>
  <c r="G26" i="1"/>
  <c r="F26" i="1"/>
  <c r="E26" i="1"/>
  <c r="D26" i="1"/>
  <c r="C26" i="1"/>
  <c r="C25" i="1"/>
  <c r="P22" i="1"/>
  <c r="L22" i="1"/>
  <c r="L21" i="1"/>
  <c r="C18" i="1"/>
  <c r="C23" i="1" s="1"/>
  <c r="C66" i="1" s="1"/>
  <c r="P17" i="1"/>
  <c r="L17" i="1"/>
  <c r="F16" i="1"/>
  <c r="F18" i="1" s="1"/>
  <c r="F23" i="1" s="1"/>
  <c r="F66" i="1" s="1"/>
  <c r="P15" i="1"/>
  <c r="L15" i="1"/>
  <c r="P14" i="1"/>
  <c r="L14" i="1"/>
  <c r="P13" i="1"/>
  <c r="L13" i="1"/>
  <c r="O26" i="1"/>
  <c r="P26" i="1" s="1"/>
  <c r="L10" i="1"/>
  <c r="P8" i="1"/>
  <c r="L8" i="1"/>
  <c r="P7" i="1"/>
  <c r="L7" i="1"/>
  <c r="O6" i="1"/>
  <c r="O9" i="1" s="1"/>
  <c r="N6" i="1"/>
  <c r="N9" i="1" s="1"/>
  <c r="N16" i="1" s="1"/>
  <c r="L6" i="1"/>
  <c r="K6" i="1"/>
  <c r="K9" i="1" s="1"/>
  <c r="J6" i="1"/>
  <c r="J9" i="1" s="1"/>
  <c r="J16" i="1" s="1"/>
  <c r="I6" i="1"/>
  <c r="I9" i="1" s="1"/>
  <c r="I16" i="1" s="1"/>
  <c r="H6" i="1"/>
  <c r="H9" i="1" s="1"/>
  <c r="H16" i="1" s="1"/>
  <c r="G6" i="1"/>
  <c r="G9" i="1" s="1"/>
  <c r="G16" i="1" s="1"/>
  <c r="E6" i="1"/>
  <c r="E9" i="1" s="1"/>
  <c r="E16" i="1" s="1"/>
  <c r="D6" i="1"/>
  <c r="D9" i="1" s="1"/>
  <c r="D16" i="1" s="1"/>
  <c r="C6" i="1"/>
  <c r="C9" i="1" s="1"/>
  <c r="P5" i="1"/>
  <c r="L5" i="1"/>
  <c r="P4" i="1"/>
  <c r="L4" i="1"/>
  <c r="L33" i="2" l="1"/>
  <c r="P25" i="2"/>
  <c r="L40" i="2"/>
  <c r="P6" i="1"/>
  <c r="L36" i="2"/>
  <c r="F25" i="1"/>
  <c r="F39" i="1" s="1"/>
  <c r="F48" i="1" s="1"/>
  <c r="F49" i="1" s="1"/>
  <c r="C39" i="1"/>
  <c r="C48" i="1" s="1"/>
  <c r="C49" i="1" s="1"/>
  <c r="L29" i="1"/>
  <c r="G12" i="2"/>
  <c r="G16" i="2" s="1"/>
  <c r="G18" i="2" s="1"/>
  <c r="L22" i="2"/>
  <c r="H16" i="2"/>
  <c r="H18" i="2" s="1"/>
  <c r="P23" i="3"/>
  <c r="I24" i="3"/>
  <c r="D25" i="1"/>
  <c r="D39" i="1" s="1"/>
  <c r="D48" i="1" s="1"/>
  <c r="D49" i="1" s="1"/>
  <c r="D18" i="1"/>
  <c r="D23" i="1" s="1"/>
  <c r="D66" i="1" s="1"/>
  <c r="K16" i="1"/>
  <c r="L9" i="1"/>
  <c r="E25" i="1"/>
  <c r="E39" i="1" s="1"/>
  <c r="E48" i="1" s="1"/>
  <c r="E49" i="1" s="1"/>
  <c r="E18" i="1"/>
  <c r="E23" i="1" s="1"/>
  <c r="K62" i="1"/>
  <c r="L59" i="1"/>
  <c r="N28" i="3"/>
  <c r="N33" i="3" s="1"/>
  <c r="K28" i="3"/>
  <c r="P9" i="1"/>
  <c r="O16" i="1"/>
  <c r="G18" i="1"/>
  <c r="G23" i="1" s="1"/>
  <c r="G66" i="1" s="1"/>
  <c r="G25" i="1"/>
  <c r="G39" i="1" s="1"/>
  <c r="G48" i="1" s="1"/>
  <c r="G49" i="1" s="1"/>
  <c r="P38" i="2"/>
  <c r="H18" i="1"/>
  <c r="H23" i="1" s="1"/>
  <c r="H66" i="1" s="1"/>
  <c r="H25" i="1"/>
  <c r="H39" i="1" s="1"/>
  <c r="H48" i="1" s="1"/>
  <c r="H49" i="1" s="1"/>
  <c r="N25" i="1"/>
  <c r="N39" i="1" s="1"/>
  <c r="N48" i="1" s="1"/>
  <c r="N49" i="1" s="1"/>
  <c r="N18" i="1"/>
  <c r="N23" i="1" s="1"/>
  <c r="I18" i="1"/>
  <c r="I23" i="1" s="1"/>
  <c r="I66" i="1" s="1"/>
  <c r="I25" i="1"/>
  <c r="I39" i="1" s="1"/>
  <c r="I48" i="1" s="1"/>
  <c r="P56" i="1"/>
  <c r="O59" i="1"/>
  <c r="P59" i="1" s="1"/>
  <c r="J18" i="1"/>
  <c r="J23" i="1" s="1"/>
  <c r="J66" i="1" s="1"/>
  <c r="J25" i="1"/>
  <c r="J39" i="1" s="1"/>
  <c r="J48" i="1" s="1"/>
  <c r="J49" i="1" s="1"/>
  <c r="P29" i="2"/>
  <c r="P10" i="1"/>
  <c r="O7" i="2"/>
  <c r="P7" i="2" s="1"/>
  <c r="O31" i="2"/>
  <c r="P40" i="2"/>
  <c r="O6" i="3"/>
  <c r="P6" i="3" s="1"/>
  <c r="P19" i="3"/>
  <c r="L34" i="3"/>
  <c r="J38" i="2"/>
  <c r="L38" i="2" s="1"/>
  <c r="K14" i="3"/>
  <c r="O29" i="1"/>
  <c r="P29" i="1" s="1"/>
  <c r="K12" i="2"/>
  <c r="K29" i="2"/>
  <c r="J24" i="3"/>
  <c r="L56" i="1"/>
  <c r="P4" i="2"/>
  <c r="L14" i="3" l="1"/>
  <c r="K18" i="3"/>
  <c r="O14" i="3"/>
  <c r="K33" i="3"/>
  <c r="L28" i="3"/>
  <c r="O12" i="2"/>
  <c r="O25" i="1"/>
  <c r="P16" i="1"/>
  <c r="O18" i="1"/>
  <c r="K18" i="1"/>
  <c r="K25" i="1"/>
  <c r="L16" i="1"/>
  <c r="L29" i="2"/>
  <c r="K30" i="2"/>
  <c r="L30" i="2" s="1"/>
  <c r="L62" i="1"/>
  <c r="K65" i="1"/>
  <c r="L12" i="2"/>
  <c r="K16" i="2"/>
  <c r="O33" i="2"/>
  <c r="P33" i="2" s="1"/>
  <c r="P31" i="2"/>
  <c r="I50" i="1"/>
  <c r="I49" i="1"/>
  <c r="O39" i="1" l="1"/>
  <c r="P25" i="1"/>
  <c r="P12" i="2"/>
  <c r="O16" i="2"/>
  <c r="L33" i="3"/>
  <c r="O28" i="3"/>
  <c r="L25" i="1"/>
  <c r="K39" i="1"/>
  <c r="P14" i="3"/>
  <c r="O18" i="3"/>
  <c r="O61" i="1"/>
  <c r="L65" i="1"/>
  <c r="K18" i="2"/>
  <c r="L18" i="2" s="1"/>
  <c r="L16" i="2"/>
  <c r="L18" i="1"/>
  <c r="K23" i="1"/>
  <c r="L23" i="1" s="1"/>
  <c r="K24" i="3"/>
  <c r="L24" i="3" s="1"/>
  <c r="L18" i="3"/>
  <c r="O23" i="1"/>
  <c r="P23" i="1" s="1"/>
  <c r="P18" i="1"/>
  <c r="K66" i="1" l="1"/>
  <c r="L66" i="1" s="1"/>
  <c r="O33" i="3"/>
  <c r="P33" i="3" s="1"/>
  <c r="P28" i="3"/>
  <c r="P16" i="2"/>
  <c r="O18" i="2"/>
  <c r="P18" i="2" s="1"/>
  <c r="K48" i="1"/>
  <c r="L39" i="1"/>
  <c r="O65" i="1"/>
  <c r="P65" i="1" s="1"/>
  <c r="P61" i="1"/>
  <c r="P18" i="3"/>
  <c r="O24" i="3"/>
  <c r="P24" i="3" s="1"/>
  <c r="P39" i="1"/>
  <c r="O48" i="1"/>
  <c r="L48" i="1" l="1"/>
  <c r="K49" i="1"/>
  <c r="L49" i="1" s="1"/>
  <c r="O49" i="1"/>
  <c r="P49" i="1" s="1"/>
  <c r="P48" i="1"/>
</calcChain>
</file>

<file path=xl/sharedStrings.xml><?xml version="1.0" encoding="utf-8"?>
<sst xmlns="http://schemas.openxmlformats.org/spreadsheetml/2006/main" count="527" uniqueCount="129">
  <si>
    <t xml:space="preserve">Consolidated </t>
  </si>
  <si>
    <t>FY</t>
  </si>
  <si>
    <t>Delta</t>
  </si>
  <si>
    <t>Q1</t>
  </si>
  <si>
    <t>Financials</t>
  </si>
  <si>
    <t>21-22</t>
  </si>
  <si>
    <t>22-23</t>
  </si>
  <si>
    <t>Revenue</t>
  </si>
  <si>
    <t>Cost of Sales</t>
  </si>
  <si>
    <t>Gross Margin</t>
  </si>
  <si>
    <t xml:space="preserve">Opex </t>
  </si>
  <si>
    <t>Other income/expense</t>
  </si>
  <si>
    <t>Operating profit</t>
  </si>
  <si>
    <t>Adjustment of depreciation and amortization</t>
  </si>
  <si>
    <t>Impairment on goodwill</t>
  </si>
  <si>
    <t>-</t>
  </si>
  <si>
    <t>TradeCo-related pro-forma EBITDA adjustment</t>
  </si>
  <si>
    <t>Adjustments related to operational fx losses</t>
  </si>
  <si>
    <t>Adjustments related to deposit valuation expense</t>
  </si>
  <si>
    <t>Interest income related to revenue cap  regulation</t>
  </si>
  <si>
    <t>EBITDA</t>
  </si>
  <si>
    <t>Capex reimbursements</t>
  </si>
  <si>
    <t>EBITDA + Capex reimbursements</t>
  </si>
  <si>
    <t>Fair value changes of financial assets</t>
  </si>
  <si>
    <t>Competition Authority penalty provision</t>
  </si>
  <si>
    <t>Non-recurring (income) / expense related to prior fiscal years</t>
  </si>
  <si>
    <t>Non-recurring (income) / expense</t>
  </si>
  <si>
    <t>Operational Earnings</t>
  </si>
  <si>
    <t>Depreciation &amp; Amortization</t>
  </si>
  <si>
    <t>Financial result</t>
  </si>
  <si>
    <t>Net loan interest expense</t>
  </si>
  <si>
    <t>Weighted average loan financing cost (%)</t>
  </si>
  <si>
    <t>Weighted average loan financing cost (%) - 
adjusted with operational fx losses</t>
  </si>
  <si>
    <t>Bond interest expense</t>
  </si>
  <si>
    <t>Weighted average bond financing cost (%)</t>
  </si>
  <si>
    <t>Deposit valuation expenses</t>
  </si>
  <si>
    <t>Lease interest expenses</t>
  </si>
  <si>
    <t>Other</t>
  </si>
  <si>
    <t>Income tax</t>
  </si>
  <si>
    <t>Net Income</t>
  </si>
  <si>
    <t>Goodwill impairment expense</t>
  </si>
  <si>
    <t>Tax rate change</t>
  </si>
  <si>
    <t>Impact of asset revaluation</t>
  </si>
  <si>
    <t>One off refinancing fees</t>
  </si>
  <si>
    <t>Underlying Net Income</t>
  </si>
  <si>
    <t>Earnings per share (kr)</t>
  </si>
  <si>
    <t>Payout ratio</t>
  </si>
  <si>
    <t>Dividends (fiscal year perspective)</t>
  </si>
  <si>
    <t>Dividend per share (kr)</t>
  </si>
  <si>
    <t>Operating Cash Flow (before interest &amp; tax)</t>
  </si>
  <si>
    <t>Capex</t>
  </si>
  <si>
    <t>Free Cash Flow (before interest &amp; tax)</t>
  </si>
  <si>
    <t>Interest payments (net)</t>
  </si>
  <si>
    <t>Tax payments</t>
  </si>
  <si>
    <t>Free Cash Flow (after interest &amp; tax)</t>
  </si>
  <si>
    <t>Financial Net Debt (Opening Balance)</t>
  </si>
  <si>
    <t>Dividend payment</t>
  </si>
  <si>
    <t>Other (FX &amp; accruals)</t>
  </si>
  <si>
    <t>Financial Net Debt (Closing Balance)</t>
  </si>
  <si>
    <t>Financial net debt/Operational earnings</t>
  </si>
  <si>
    <t>Economic Net Debt (Closing Balance)</t>
  </si>
  <si>
    <t>Retail</t>
  </si>
  <si>
    <t>Regulated gross profit</t>
  </si>
  <si>
    <t>Liberalised gross profit</t>
  </si>
  <si>
    <t>Opex</t>
  </si>
  <si>
    <t>Bad debt related income and expense</t>
  </si>
  <si>
    <t>Doubtful provision expense</t>
  </si>
  <si>
    <t>Late payment income</t>
  </si>
  <si>
    <t>Bonus collection</t>
  </si>
  <si>
    <t>Price equalization effects</t>
  </si>
  <si>
    <t>Net deposit additions</t>
  </si>
  <si>
    <t>Delta NWC</t>
  </si>
  <si>
    <t>Customer Solutions</t>
  </si>
  <si>
    <t>Gross Profit (exc. depreciation)</t>
  </si>
  <si>
    <t>OPEX</t>
  </si>
  <si>
    <t>CAPEX</t>
  </si>
  <si>
    <t>Retail &amp; Customer Solutions</t>
  </si>
  <si>
    <t>Operations</t>
  </si>
  <si>
    <t>Sales volume (TWh)</t>
  </si>
  <si>
    <t>Regulated (TWh)</t>
  </si>
  <si>
    <t>Liberalised (TWh)</t>
  </si>
  <si>
    <t>Corporate</t>
  </si>
  <si>
    <t>n.a.</t>
  </si>
  <si>
    <t>Residential &amp; SME</t>
  </si>
  <si>
    <t>Gross profit margin (%)</t>
  </si>
  <si>
    <t>Regulated (%)</t>
  </si>
  <si>
    <t>Liberalised (%)</t>
  </si>
  <si>
    <t>Customer number (m)</t>
  </si>
  <si>
    <t>Churn rates (%)</t>
  </si>
  <si>
    <t>Installed Capacity</t>
  </si>
  <si>
    <t>Solar PV Installed Capacity (MWp)</t>
  </si>
  <si>
    <t>Combined Heat and Power (MW)</t>
  </si>
  <si>
    <t>E-mobility</t>
  </si>
  <si>
    <t>Charging plugs</t>
  </si>
  <si>
    <t>Public charging locations</t>
  </si>
  <si>
    <t>Distribution</t>
  </si>
  <si>
    <t>Financial Income</t>
  </si>
  <si>
    <t>Efficiency &amp; Quality</t>
  </si>
  <si>
    <t>Capex outperformance</t>
  </si>
  <si>
    <t>Opex outperformance</t>
  </si>
  <si>
    <t>T&amp;L outperformance</t>
  </si>
  <si>
    <t>Theft accrual &amp; collection</t>
  </si>
  <si>
    <t>Quality bonus</t>
  </si>
  <si>
    <t>Tax correction</t>
  </si>
  <si>
    <t>Financial income not yet cash-effective</t>
  </si>
  <si>
    <t>Net working capital and other</t>
  </si>
  <si>
    <t>Actual allowed Capex</t>
  </si>
  <si>
    <t>VAT paid</t>
  </si>
  <si>
    <t>Unpaid and previous year Capex</t>
  </si>
  <si>
    <t>Cash-effective Capex</t>
  </si>
  <si>
    <t>RAB (Opening Balance)</t>
  </si>
  <si>
    <t>Tariff correction</t>
  </si>
  <si>
    <t>Revaluation of opening balance</t>
  </si>
  <si>
    <t>RAB (Closing Balance)</t>
  </si>
  <si>
    <t>WACC (real in %)</t>
  </si>
  <si>
    <t>Initial allowed Capex (real)</t>
  </si>
  <si>
    <t>Initial allowed Capex (nominal)</t>
  </si>
  <si>
    <t>Overspending (%)</t>
  </si>
  <si>
    <t>T&amp;L Başkent</t>
  </si>
  <si>
    <t>Target</t>
  </si>
  <si>
    <t>Actual rate</t>
  </si>
  <si>
    <t>% outperformance</t>
  </si>
  <si>
    <t>Total Distributed Energy (TWh)</t>
  </si>
  <si>
    <t>T&amp;L Ayedaş</t>
  </si>
  <si>
    <t>T&amp;L Toroslar</t>
  </si>
  <si>
    <t>Theft usage detection accrual</t>
  </si>
  <si>
    <t>Theft usage accrual collection</t>
  </si>
  <si>
    <t>Network length (km)</t>
  </si>
  <si>
    <t>Network connections (m)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</si>
</sst>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#,##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D7D31"/>
        <bgColor indexed="64"/>
      </patternFill>
    </fill>
  </fills>
  <borders count="5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ck">
        <color theme="0"/>
      </right>
      <top/>
      <bottom style="medium">
        <color rgb="FFFFC000"/>
      </bottom>
      <diagonal/>
    </border>
    <border>
      <left style="thick">
        <color theme="0"/>
      </left>
      <right style="thick">
        <color theme="0"/>
      </right>
      <top/>
      <bottom style="medium">
        <color rgb="FFFFC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">
    <xf numFmtId="0" fontId="0" fillId="0" borderId="0" xfId="0"/>
    <xf numFmtId="3" fontId="0" fillId="0" borderId="0" xfId="0" applyNumberFormat="1"/>
    <xf numFmtId="3" fontId="0" fillId="0" borderId="0" xfId="0" applyNumberFormat="1" applyFill="1" applyBorder="1" applyAlignment="1">
      <alignment horizontal="right" indent="1"/>
    </xf>
    <xf numFmtId="0" fontId="0" fillId="0" borderId="0" xfId="0" applyFill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0" fillId="0" borderId="0" xfId="0" applyFont="1" applyFill="1" applyBorder="1"/>
    <xf numFmtId="0" fontId="2" fillId="0" borderId="3" xfId="0" applyFont="1" applyFill="1" applyBorder="1"/>
    <xf numFmtId="0" fontId="2" fillId="0" borderId="4" xfId="0" applyFont="1" applyFill="1" applyBorder="1" applyAlignment="1">
      <alignment horizontal="center"/>
    </xf>
    <xf numFmtId="16" fontId="2" fillId="0" borderId="4" xfId="0" quotePrefix="1" applyNumberFormat="1" applyFont="1" applyFill="1" applyBorder="1" applyAlignment="1">
      <alignment horizontal="center"/>
    </xf>
    <xf numFmtId="0" fontId="0" fillId="0" borderId="1" xfId="0" applyFont="1" applyFill="1" applyBorder="1"/>
    <xf numFmtId="3" fontId="0" fillId="0" borderId="2" xfId="0" applyNumberFormat="1" applyFont="1" applyFill="1" applyBorder="1" applyAlignment="1">
      <alignment horizontal="right" indent="1"/>
    </xf>
    <xf numFmtId="0" fontId="3" fillId="2" borderId="1" xfId="0" applyFont="1" applyFill="1" applyBorder="1"/>
    <xf numFmtId="3" fontId="3" fillId="2" borderId="2" xfId="0" applyNumberFormat="1" applyFont="1" applyFill="1" applyBorder="1" applyAlignment="1">
      <alignment horizontal="right" indent="1"/>
    </xf>
    <xf numFmtId="0" fontId="4" fillId="0" borderId="0" xfId="0" applyFont="1" applyFill="1" applyBorder="1"/>
    <xf numFmtId="3" fontId="0" fillId="0" borderId="2" xfId="0" quotePrefix="1" applyNumberFormat="1" applyFont="1" applyFill="1" applyBorder="1" applyAlignment="1">
      <alignment horizontal="right" indent="1"/>
    </xf>
    <xf numFmtId="0" fontId="0" fillId="0" borderId="1" xfId="0" applyBorder="1"/>
    <xf numFmtId="3" fontId="0" fillId="0" borderId="2" xfId="0" applyNumberFormat="1" applyFill="1" applyBorder="1" applyAlignment="1">
      <alignment horizontal="right" indent="1"/>
    </xf>
    <xf numFmtId="9" fontId="0" fillId="0" borderId="0" xfId="1" applyFont="1"/>
    <xf numFmtId="3" fontId="2" fillId="0" borderId="2" xfId="0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indent="1"/>
    </xf>
    <xf numFmtId="164" fontId="0" fillId="0" borderId="2" xfId="1" applyNumberFormat="1" applyFont="1" applyFill="1" applyBorder="1" applyAlignment="1">
      <alignment horizontal="right" indent="1"/>
    </xf>
    <xf numFmtId="0" fontId="0" fillId="0" borderId="1" xfId="0" applyFont="1" applyFill="1" applyBorder="1" applyAlignment="1">
      <alignment horizontal="left" wrapText="1" indent="1"/>
    </xf>
    <xf numFmtId="4" fontId="5" fillId="0" borderId="2" xfId="0" applyNumberFormat="1" applyFont="1" applyFill="1" applyBorder="1" applyAlignment="1">
      <alignment horizontal="right" indent="1"/>
    </xf>
    <xf numFmtId="4" fontId="0" fillId="0" borderId="2" xfId="0" applyNumberFormat="1" applyFont="1" applyFill="1" applyBorder="1" applyAlignment="1">
      <alignment horizontal="right" indent="1"/>
    </xf>
    <xf numFmtId="9" fontId="0" fillId="0" borderId="2" xfId="1" applyFont="1" applyFill="1" applyBorder="1" applyAlignment="1">
      <alignment horizontal="right" indent="1"/>
    </xf>
    <xf numFmtId="10" fontId="0" fillId="0" borderId="2" xfId="1" applyNumberFormat="1" applyFont="1" applyFill="1" applyBorder="1" applyAlignment="1">
      <alignment horizontal="right" indent="1"/>
    </xf>
    <xf numFmtId="165" fontId="0" fillId="0" borderId="2" xfId="0" applyNumberFormat="1" applyFont="1" applyFill="1" applyBorder="1" applyAlignment="1">
      <alignment horizontal="right" indent="1"/>
    </xf>
    <xf numFmtId="3" fontId="1" fillId="0" borderId="2" xfId="1" applyNumberFormat="1" applyFont="1" applyFill="1" applyBorder="1" applyAlignment="1">
      <alignment horizontal="right" indent="1"/>
    </xf>
    <xf numFmtId="0" fontId="0" fillId="0" borderId="0" xfId="0" applyAlignment="1">
      <alignment horizontal="right" indent="1"/>
    </xf>
    <xf numFmtId="3" fontId="0" fillId="0" borderId="0" xfId="0" applyNumberFormat="1" applyAlignment="1">
      <alignment horizontal="right" indent="1"/>
    </xf>
    <xf numFmtId="3" fontId="0" fillId="0" borderId="2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  <xf numFmtId="165" fontId="3" fillId="2" borderId="2" xfId="0" applyNumberFormat="1" applyFont="1" applyFill="1" applyBorder="1" applyAlignment="1">
      <alignment horizontal="right" indent="1"/>
    </xf>
    <xf numFmtId="165" fontId="2" fillId="0" borderId="2" xfId="0" applyNumberFormat="1" applyFont="1" applyFill="1" applyBorder="1" applyAlignment="1">
      <alignment horizontal="right" indent="1"/>
    </xf>
    <xf numFmtId="166" fontId="0" fillId="0" borderId="0" xfId="0" applyNumberFormat="1"/>
    <xf numFmtId="165" fontId="0" fillId="0" borderId="0" xfId="0" applyNumberFormat="1"/>
    <xf numFmtId="10" fontId="0" fillId="0" borderId="0" xfId="1" applyNumberFormat="1" applyFont="1"/>
    <xf numFmtId="0" fontId="6" fillId="0" borderId="1" xfId="0" applyFont="1" applyFill="1" applyBorder="1"/>
    <xf numFmtId="0" fontId="6" fillId="0" borderId="2" xfId="0" applyFont="1" applyFill="1" applyBorder="1" applyAlignment="1">
      <alignment horizontal="center"/>
    </xf>
    <xf numFmtId="0" fontId="5" fillId="0" borderId="0" xfId="0" applyFont="1" applyFill="1"/>
    <xf numFmtId="0" fontId="6" fillId="0" borderId="3" xfId="0" applyFont="1" applyFill="1" applyBorder="1"/>
    <xf numFmtId="0" fontId="6" fillId="0" borderId="4" xfId="0" applyFont="1" applyFill="1" applyBorder="1" applyAlignment="1">
      <alignment horizontal="center"/>
    </xf>
    <xf numFmtId="3" fontId="0" fillId="0" borderId="2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3" fontId="0" fillId="0" borderId="2" xfId="0" quotePrefix="1" applyNumberFormat="1" applyFill="1" applyBorder="1" applyAlignment="1">
      <alignment horizontal="right"/>
    </xf>
    <xf numFmtId="9" fontId="0" fillId="0" borderId="0" xfId="1" applyFont="1" applyAlignment="1">
      <alignment horizontal="right"/>
    </xf>
    <xf numFmtId="3" fontId="3" fillId="2" borderId="2" xfId="0" applyNumberFormat="1" applyFont="1" applyFill="1" applyBorder="1" applyAlignment="1"/>
    <xf numFmtId="0" fontId="0" fillId="0" borderId="0" xfId="0" applyAlignment="1"/>
    <xf numFmtId="3" fontId="0" fillId="0" borderId="2" xfId="0" applyNumberFormat="1" applyFont="1" applyFill="1" applyBorder="1" applyAlignment="1"/>
    <xf numFmtId="3" fontId="0" fillId="0" borderId="2" xfId="0" applyNumberFormat="1" applyFill="1" applyBorder="1" applyAlignment="1"/>
    <xf numFmtId="3" fontId="0" fillId="0" borderId="2" xfId="0" applyNumberFormat="1" applyFont="1" applyFill="1" applyBorder="1" applyAlignment="1">
      <alignment horizontal="right"/>
    </xf>
    <xf numFmtId="165" fontId="0" fillId="0" borderId="2" xfId="0" applyNumberFormat="1" applyBorder="1" applyAlignment="1">
      <alignment horizontal="right" indent="1"/>
    </xf>
    <xf numFmtId="3" fontId="3" fillId="2" borderId="2" xfId="0" applyNumberFormat="1" applyFont="1" applyFill="1" applyBorder="1" applyAlignment="1">
      <alignment horizontal="right"/>
    </xf>
    <xf numFmtId="165" fontId="3" fillId="2" borderId="2" xfId="0" applyNumberFormat="1" applyFon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0" fontId="0" fillId="0" borderId="1" xfId="0" applyBorder="1" applyAlignment="1">
      <alignment horizontal="left" indent="2"/>
    </xf>
    <xf numFmtId="164" fontId="3" fillId="2" borderId="2" xfId="1" applyNumberFormat="1" applyFont="1" applyFill="1" applyBorder="1" applyAlignment="1">
      <alignment horizontal="right"/>
    </xf>
    <xf numFmtId="164" fontId="0" fillId="0" borderId="2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165" fontId="0" fillId="0" borderId="2" xfId="0" quotePrefix="1" applyNumberFormat="1" applyFill="1" applyBorder="1" applyAlignment="1">
      <alignment horizontal="right"/>
    </xf>
    <xf numFmtId="164" fontId="0" fillId="0" borderId="0" xfId="1" applyNumberFormat="1" applyFont="1"/>
    <xf numFmtId="0" fontId="0" fillId="0" borderId="0" xfId="0" applyFill="1" applyBorder="1" applyAlignment="1">
      <alignment wrapText="1"/>
    </xf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Alignment="1"/>
    <xf numFmtId="0" fontId="0" fillId="0" borderId="0" xfId="0" applyFill="1" applyAlignment="1"/>
    <xf numFmtId="0" fontId="0" fillId="0" borderId="1" xfId="0" applyFill="1" applyBorder="1" applyAlignment="1">
      <alignment horizontal="left" indent="1"/>
    </xf>
    <xf numFmtId="164" fontId="0" fillId="0" borderId="0" xfId="1" applyNumberFormat="1" applyFont="1" applyFill="1" applyAlignment="1"/>
    <xf numFmtId="3" fontId="0" fillId="0" borderId="2" xfId="0" quotePrefix="1" applyNumberFormat="1" applyFill="1" applyBorder="1" applyAlignment="1"/>
    <xf numFmtId="0" fontId="0" fillId="0" borderId="1" xfId="0" applyFill="1" applyBorder="1" applyAlignment="1">
      <alignment horizontal="left"/>
    </xf>
    <xf numFmtId="3" fontId="7" fillId="0" borderId="0" xfId="1" applyNumberFormat="1" applyFont="1" applyFill="1" applyAlignment="1"/>
    <xf numFmtId="0" fontId="4" fillId="0" borderId="0" xfId="0" applyFont="1" applyFill="1" applyAlignment="1"/>
    <xf numFmtId="9" fontId="0" fillId="0" borderId="0" xfId="1" applyFont="1" applyFill="1" applyAlignment="1"/>
    <xf numFmtId="3" fontId="2" fillId="0" borderId="2" xfId="0" applyNumberFormat="1" applyFont="1" applyFill="1" applyBorder="1" applyAlignment="1"/>
    <xf numFmtId="10" fontId="0" fillId="0" borderId="2" xfId="1" applyNumberFormat="1" applyFont="1" applyFill="1" applyBorder="1" applyAlignment="1"/>
    <xf numFmtId="164" fontId="4" fillId="2" borderId="2" xfId="1" applyNumberFormat="1" applyFont="1" applyFill="1" applyBorder="1" applyAlignment="1"/>
    <xf numFmtId="9" fontId="0" fillId="0" borderId="2" xfId="1" applyFont="1" applyFill="1" applyBorder="1" applyAlignment="1"/>
    <xf numFmtId="3" fontId="4" fillId="2" borderId="2" xfId="0" applyNumberFormat="1" applyFont="1" applyFill="1" applyBorder="1" applyAlignment="1"/>
    <xf numFmtId="164" fontId="0" fillId="0" borderId="2" xfId="1" applyNumberFormat="1" applyFont="1" applyFill="1" applyBorder="1" applyAlignment="1"/>
    <xf numFmtId="164" fontId="0" fillId="0" borderId="2" xfId="1" applyNumberFormat="1" applyFont="1" applyBorder="1" applyAlignment="1"/>
    <xf numFmtId="165" fontId="0" fillId="0" borderId="2" xfId="0" applyNumberFormat="1" applyFill="1" applyBorder="1" applyAlignment="1"/>
    <xf numFmtId="3" fontId="0" fillId="0" borderId="0" xfId="0" applyNumberFormat="1" applyFill="1" applyBorder="1" applyAlignment="1"/>
    <xf numFmtId="165" fontId="0" fillId="0" borderId="0" xfId="0" applyNumberFormat="1" applyFill="1" applyBorder="1" applyAlignment="1"/>
    <xf numFmtId="165" fontId="0" fillId="0" borderId="0" xfId="0" applyNumberFormat="1" applyAlignment="1"/>
    <xf numFmtId="3" fontId="0" fillId="0" borderId="0" xfId="0" applyNumberFormat="1" applyAlignment="1"/>
    <xf numFmtId="3" fontId="7" fillId="0" borderId="0" xfId="0" applyNumberFormat="1" applyFont="1" applyAlignment="1"/>
    <xf numFmtId="3" fontId="0" fillId="0" borderId="0" xfId="0" applyNumberForma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rahim_demirel\c\My%20Documents\new\EXC_GU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FONKON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MANAI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Balas\My%20Documents\Projects\JGM001-11\Modelling\EnerjiSA\EnerjiSA%20Volatility%20Model%20v1.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-leva-cel1\carrefour_dir_fin_gestion$\CF\Situat_Treso\2002\06\SIT-TRESO\Reporting\Estimation%20Gearing\GEARING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afg.thales.carrefour.com/CF/Situat_Treso/2002/06/SIT-TRESO/Reporting/Estimation%20Gearing/GEARING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5.2.22\M&#252;d&#252;rl&#252;kler\Mali%20&#304;&#351;ler%20M&#252;d&#252;rl&#252;&#287;&#252;\B&#304;LGE\TABLOLAR%202009\flash%20yedek\2007%20TAHAKKUKLAR\Documents%20and%20Settings\Matrix\Desktop\Belgelerim\138-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çak"/>
      <sheetName val="icmal"/>
      <sheetName val="FONKONYENİ"/>
      <sheetName val="FONKON200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ANAIS"/>
      <sheetName val="passage CATTC"/>
      <sheetName val="Css"/>
      <sheetName val="Rpn"/>
      <sheetName val="Rps"/>
      <sheetName val="Sjp"/>
      <sheetName val="Ubl"/>
      <sheetName val="Total Lojas Sergio"/>
      <sheetName val="Valores Classificação"/>
      <sheetName val="Espagne"/>
      <sheetName val="Belgique"/>
      <sheetName val="Hyper Esp"/>
      <sheetName val="Super Esp"/>
      <sheetName val="C&amp;C Fr"/>
      <sheetName val="Proxi Fr"/>
      <sheetName val="Super Fr"/>
      <sheetName val="Grece"/>
      <sheetName val="Hyper Bel)"/>
      <sheetName val="Hyper Gr"/>
      <sheetName val="Hyper It"/>
      <sheetName val="Italie"/>
      <sheetName val="Pologne"/>
      <sheetName val="Potugal"/>
      <sheetName val="Slovaquie"/>
      <sheetName val="Suisse"/>
      <sheetName val="Super Bel"/>
      <sheetName val="Super Gr"/>
      <sheetName val="Super It"/>
      <sheetName val="RepTch"/>
      <sheetName val="Turquie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M_Home"/>
      <sheetName val="RM_StyleGuide"/>
      <sheetName val="RM_ReportLink"/>
      <sheetName val="RM_Parameters"/>
      <sheetName val="RM_SimControl"/>
      <sheetName val="Inputs &gt;&gt;"/>
      <sheetName val="CO2 Price Correlations"/>
      <sheetName val="Common_Distributions"/>
      <sheetName val="RD_Hydro_RunOfRiver"/>
      <sheetName val="RD_Hydro_Storage"/>
      <sheetName val="RD_Thermal_Lignite"/>
      <sheetName val="RD_Thermal_Coal"/>
      <sheetName val="RD_Thermal_Gas"/>
      <sheetName val="RD_Alternative_Renewable_Wind"/>
      <sheetName val="RD_Retail"/>
      <sheetName val="RD_DisCo"/>
      <sheetName val="RD_Incremental_RunOfRiver"/>
      <sheetName val="RD_Alternative_Renewable_Solar"/>
      <sheetName val="Financials &gt;&gt;"/>
      <sheetName val="RF_Hydro_RunOfRiver"/>
      <sheetName val="RF_Hydro_Storage"/>
      <sheetName val="RF_Alternative_Renewable_Wind"/>
      <sheetName val="RF_Thermal_Gas"/>
      <sheetName val="RF_Thermal_Lignite"/>
      <sheetName val="RF_Alternative_Renewable_Solar"/>
      <sheetName val="RF_DisCo"/>
      <sheetName val="RF_Retail"/>
      <sheetName val="Outputs &gt;&gt;"/>
      <sheetName val="RM_Outputs"/>
      <sheetName val="RM_Report_Flow"/>
      <sheetName val="RM_ReportHist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s"/>
      <sheetName val="INVESTISSEMENTS"/>
      <sheetName val="Actif 31 Dec 00"/>
      <sheetName val="Passif 31 Dec 00"/>
      <sheetName val="SNenML30_06_01"/>
      <sheetName val="EdC.GR 2001"/>
      <sheetName val="EdC.HG 2001"/>
      <sheetName val="ECART DE CONV SYN.-GR"/>
      <sheetName val="ECART DE CONV SYN-HG"/>
      <sheetName val="CONSOLIDATION"/>
      <sheetName val="Actif 30 Jun 01"/>
      <sheetName val="DN_0701"/>
      <sheetName val="DN_0801"/>
      <sheetName val="DN_0901"/>
      <sheetName val="Point d'atterrissage"/>
      <sheetName val="Passif 30 Jun 01"/>
      <sheetName val="DETTE NETTE"/>
      <sheetName val="Taux moyens"/>
      <sheetName val="Taux de changes"/>
      <sheetName val="July_data"/>
      <sheetName val="August_data"/>
      <sheetName val="September_data"/>
      <sheetName val="TFI 0901"/>
      <sheetName val="Sheet3"/>
      <sheetName val="Sheet1"/>
      <sheetName val="Sheet2"/>
      <sheetName val="DIVIDENDES"/>
      <sheetName val="RPG2000"/>
      <sheetName val="RPHG2000"/>
      <sheetName val="RES.PART GROUPE"/>
      <sheetName val="RES.PART H-G"/>
      <sheetName val="CONTROLE"/>
      <sheetName val="passage CATTC"/>
      <sheetName val="Actif_31_Dec_00"/>
      <sheetName val="Passif_31_Dec_00"/>
      <sheetName val="EdC_GR_2001"/>
      <sheetName val="EdC_HG_2001"/>
      <sheetName val="ECART_DE_CONV_SYN_-GR"/>
      <sheetName val="ECART_DE_CONV_SYN-HG"/>
      <sheetName val="Actif_30_Jun_01"/>
      <sheetName val="Point_d'atterrissage"/>
      <sheetName val="Passif_30_Jun_01"/>
      <sheetName val="DETTE_NETTE"/>
      <sheetName val="Taux_moyens"/>
      <sheetName val="Taux_de_changes"/>
      <sheetName val="TFI_0901"/>
      <sheetName val="RES_PART_GROUPE"/>
      <sheetName val="RES_PART_H-G"/>
      <sheetName val="P-L"/>
      <sheetName val="passage_CATTC"/>
      <sheetName val="BONO USD"/>
      <sheetName val="GOS USD"/>
      <sheetName val="BONO DEM"/>
    </sheetNames>
    <sheetDataSet>
      <sheetData sheetId="0" refreshError="1"/>
      <sheetData sheetId="1" refreshError="1">
        <row r="2">
          <cell r="A2" t="str">
            <v>DATE</v>
          </cell>
          <cell r="B2" t="str">
            <v>REF.</v>
          </cell>
          <cell r="C2" t="str">
            <v>PAYS</v>
          </cell>
          <cell r="D2" t="str">
            <v>PROJECT</v>
          </cell>
          <cell r="E2" t="str">
            <v>DEVISE</v>
          </cell>
          <cell r="F2" t="str">
            <v>MONTANT</v>
          </cell>
          <cell r="G2" t="str">
            <v>FRF equiv.</v>
          </cell>
          <cell r="H2" t="str">
            <v>F/X RATE</v>
          </cell>
          <cell r="I2" t="str">
            <v>F.C. Equivalent</v>
          </cell>
          <cell r="J2" t="str">
            <v>INFLATED</v>
          </cell>
        </row>
        <row r="3">
          <cell r="A3">
            <v>36161</v>
          </cell>
          <cell r="C3" t="str">
            <v>BRESIL</v>
          </cell>
          <cell r="E3" t="str">
            <v>FRF</v>
          </cell>
          <cell r="F3">
            <v>158142300</v>
          </cell>
          <cell r="G3">
            <v>158142300</v>
          </cell>
          <cell r="H3">
            <v>1</v>
          </cell>
          <cell r="I3">
            <v>158142300</v>
          </cell>
          <cell r="J3">
            <v>5.9587700000000003</v>
          </cell>
          <cell r="K3">
            <v>26539420.048097175</v>
          </cell>
        </row>
        <row r="4">
          <cell r="A4">
            <v>36164</v>
          </cell>
          <cell r="C4" t="str">
            <v>GRECE</v>
          </cell>
          <cell r="E4" t="str">
            <v>GRD</v>
          </cell>
          <cell r="F4">
            <v>260000000</v>
          </cell>
          <cell r="G4">
            <v>5194798.9849399999</v>
          </cell>
          <cell r="H4">
            <v>1.9979996095923075E-2</v>
          </cell>
          <cell r="I4">
            <v>260000000</v>
          </cell>
        </row>
        <row r="5">
          <cell r="A5">
            <v>36165</v>
          </cell>
          <cell r="C5" t="str">
            <v>JAPON</v>
          </cell>
          <cell r="E5" t="str">
            <v>JPY</v>
          </cell>
          <cell r="F5">
            <v>200000000</v>
          </cell>
          <cell r="G5">
            <v>9736999.4697200004</v>
          </cell>
          <cell r="H5">
            <v>4.8684997348600004E-2</v>
          </cell>
          <cell r="I5">
            <v>200000000</v>
          </cell>
        </row>
        <row r="6">
          <cell r="A6">
            <v>36171</v>
          </cell>
          <cell r="C6" t="str">
            <v>MEXIQUE</v>
          </cell>
          <cell r="E6" t="str">
            <v>MXN</v>
          </cell>
          <cell r="F6">
            <v>306700000</v>
          </cell>
          <cell r="G6">
            <v>173842716.79000002</v>
          </cell>
          <cell r="H6">
            <v>0.56681681379197923</v>
          </cell>
          <cell r="I6">
            <v>306700000</v>
          </cell>
          <cell r="J6">
            <v>9.1508000000000003</v>
          </cell>
          <cell r="K6">
            <v>18997543.033395991</v>
          </cell>
        </row>
        <row r="7">
          <cell r="A7">
            <v>36174</v>
          </cell>
          <cell r="C7" t="str">
            <v>COREE</v>
          </cell>
          <cell r="E7" t="str">
            <v>USD</v>
          </cell>
          <cell r="F7">
            <v>16122189.220000001</v>
          </cell>
          <cell r="G7">
            <v>91681516.030000001</v>
          </cell>
          <cell r="H7">
            <v>5.6866666666005052</v>
          </cell>
          <cell r="I7">
            <v>19000000000</v>
          </cell>
        </row>
        <row r="8">
          <cell r="A8">
            <v>36175</v>
          </cell>
          <cell r="C8" t="str">
            <v>POLOGNE</v>
          </cell>
          <cell r="E8" t="str">
            <v>PLN</v>
          </cell>
          <cell r="F8">
            <v>40000000</v>
          </cell>
          <cell r="G8">
            <v>63495583.57</v>
          </cell>
          <cell r="H8">
            <v>1.5873895892500001</v>
          </cell>
          <cell r="I8">
            <v>40000000</v>
          </cell>
        </row>
        <row r="9">
          <cell r="A9">
            <v>36175</v>
          </cell>
          <cell r="C9" t="str">
            <v>CARRIL</v>
          </cell>
          <cell r="E9" t="str">
            <v>GBP</v>
          </cell>
          <cell r="F9">
            <v>7200</v>
          </cell>
          <cell r="G9">
            <v>67038.899999999994</v>
          </cell>
          <cell r="H9">
            <v>9.3109583333333319</v>
          </cell>
          <cell r="I9">
            <v>7200</v>
          </cell>
        </row>
        <row r="10">
          <cell r="A10">
            <v>36187</v>
          </cell>
          <cell r="C10" t="str">
            <v>GLOBAL</v>
          </cell>
          <cell r="E10" t="str">
            <v>USD</v>
          </cell>
          <cell r="F10">
            <v>516988.27</v>
          </cell>
          <cell r="G10">
            <v>2923466.16</v>
          </cell>
          <cell r="H10">
            <v>5.6548017230642387</v>
          </cell>
          <cell r="I10">
            <v>516988.27</v>
          </cell>
        </row>
        <row r="11">
          <cell r="A11">
            <v>36187</v>
          </cell>
          <cell r="C11" t="str">
            <v>GLOBAL</v>
          </cell>
          <cell r="E11" t="str">
            <v>USD</v>
          </cell>
          <cell r="F11">
            <v>242338.41</v>
          </cell>
          <cell r="G11">
            <v>1370375.66</v>
          </cell>
          <cell r="H11">
            <v>5.6548017295318553</v>
          </cell>
          <cell r="I11">
            <v>242338.41</v>
          </cell>
        </row>
        <row r="12">
          <cell r="A12">
            <v>36187</v>
          </cell>
          <cell r="C12" t="str">
            <v>GLOBAL</v>
          </cell>
          <cell r="E12" t="str">
            <v>USD</v>
          </cell>
          <cell r="F12">
            <v>323117.84000000003</v>
          </cell>
          <cell r="G12">
            <v>1827167.32</v>
          </cell>
          <cell r="H12">
            <v>5.6548017280630498</v>
          </cell>
          <cell r="I12">
            <v>323117.84000000003</v>
          </cell>
        </row>
        <row r="13">
          <cell r="A13">
            <v>36187</v>
          </cell>
          <cell r="C13" t="str">
            <v>GLOBAL</v>
          </cell>
          <cell r="E13" t="str">
            <v>USD</v>
          </cell>
          <cell r="F13">
            <v>-201949.74</v>
          </cell>
          <cell r="G13">
            <v>-1141985.74</v>
          </cell>
          <cell r="H13">
            <v>5.654801734332513</v>
          </cell>
          <cell r="I13">
            <v>-201949.74</v>
          </cell>
        </row>
        <row r="14">
          <cell r="A14">
            <v>36188</v>
          </cell>
          <cell r="C14" t="str">
            <v>COREE</v>
          </cell>
          <cell r="E14" t="str">
            <v>USD</v>
          </cell>
          <cell r="F14">
            <v>8503401.3599999994</v>
          </cell>
          <cell r="G14">
            <v>48356009.07</v>
          </cell>
          <cell r="I14">
            <v>10000000000</v>
          </cell>
        </row>
        <row r="15">
          <cell r="A15">
            <v>36188</v>
          </cell>
          <cell r="C15" t="str">
            <v>POLOGNE</v>
          </cell>
          <cell r="E15" t="str">
            <v>PLN</v>
          </cell>
          <cell r="F15">
            <v>110000000</v>
          </cell>
          <cell r="G15">
            <v>172959561.81999999</v>
          </cell>
          <cell r="H15">
            <v>1.5723596529090909</v>
          </cell>
          <cell r="I15">
            <v>110000000</v>
          </cell>
        </row>
        <row r="16">
          <cell r="A16">
            <v>36192</v>
          </cell>
          <cell r="C16" t="str">
            <v>GRECE</v>
          </cell>
          <cell r="E16" t="str">
            <v>GRD</v>
          </cell>
          <cell r="F16">
            <v>3500000000</v>
          </cell>
          <cell r="G16">
            <v>71461683.305142298</v>
          </cell>
          <cell r="H16">
            <v>2.0417623801469227E-2</v>
          </cell>
          <cell r="I16">
            <v>3500000000</v>
          </cell>
        </row>
        <row r="17">
          <cell r="A17">
            <v>36203</v>
          </cell>
          <cell r="C17" t="str">
            <v>COREE</v>
          </cell>
          <cell r="E17" t="str">
            <v>USD</v>
          </cell>
          <cell r="F17">
            <v>4247384.63</v>
          </cell>
          <cell r="G17">
            <v>24567125.600000001</v>
          </cell>
          <cell r="H17">
            <v>5.7840595425425372</v>
          </cell>
          <cell r="I17">
            <v>5000000000</v>
          </cell>
        </row>
        <row r="18">
          <cell r="A18">
            <v>36203</v>
          </cell>
          <cell r="C18" t="str">
            <v>VCGA</v>
          </cell>
          <cell r="E18" t="str">
            <v>USD</v>
          </cell>
          <cell r="F18">
            <v>-158400</v>
          </cell>
          <cell r="G18">
            <v>-924409.15</v>
          </cell>
          <cell r="H18">
            <v>5.8359163510101011</v>
          </cell>
          <cell r="I18">
            <v>-158400</v>
          </cell>
        </row>
        <row r="19">
          <cell r="A19">
            <v>36214</v>
          </cell>
          <cell r="C19" t="str">
            <v>BRESIL</v>
          </cell>
          <cell r="E19" t="str">
            <v>FRF</v>
          </cell>
          <cell r="F19">
            <v>227256508.75</v>
          </cell>
          <cell r="G19">
            <v>227256508.75</v>
          </cell>
          <cell r="I19">
            <v>227256508.75</v>
          </cell>
          <cell r="J19">
            <v>6.1273</v>
          </cell>
          <cell r="K19">
            <v>37089176.105299234</v>
          </cell>
        </row>
        <row r="20">
          <cell r="A20">
            <v>36220</v>
          </cell>
          <cell r="C20" t="str">
            <v>GRECE</v>
          </cell>
          <cell r="E20" t="str">
            <v>GRD</v>
          </cell>
          <cell r="F20">
            <v>3500000000</v>
          </cell>
          <cell r="G20">
            <v>71186924.439999998</v>
          </cell>
          <cell r="H20">
            <v>2.0339121268571427E-2</v>
          </cell>
          <cell r="I20">
            <v>3500000000</v>
          </cell>
        </row>
        <row r="21">
          <cell r="A21">
            <v>36231</v>
          </cell>
          <cell r="C21" t="str">
            <v>COREE</v>
          </cell>
          <cell r="E21" t="str">
            <v>USD</v>
          </cell>
          <cell r="F21">
            <v>13758497.9</v>
          </cell>
          <cell r="G21">
            <v>83041801.680000007</v>
          </cell>
          <cell r="H21">
            <v>6.0356735367165335</v>
          </cell>
          <cell r="I21">
            <v>17000000000</v>
          </cell>
        </row>
        <row r="22">
          <cell r="A22">
            <v>36235</v>
          </cell>
          <cell r="C22" t="str">
            <v>CHINE</v>
          </cell>
          <cell r="E22" t="str">
            <v>USD</v>
          </cell>
          <cell r="F22">
            <v>1100000</v>
          </cell>
          <cell r="G22">
            <v>6624003.4000000004</v>
          </cell>
          <cell r="H22">
            <v>6.0218212727272729</v>
          </cell>
          <cell r="I22">
            <v>9108000</v>
          </cell>
        </row>
        <row r="23">
          <cell r="A23">
            <v>36235</v>
          </cell>
          <cell r="C23" t="str">
            <v>TAIWAN</v>
          </cell>
          <cell r="E23" t="str">
            <v>TWD</v>
          </cell>
          <cell r="F23">
            <v>15300000</v>
          </cell>
          <cell r="G23">
            <v>2801044.4</v>
          </cell>
          <cell r="H23">
            <v>0.18307479738562091</v>
          </cell>
          <cell r="I23">
            <v>15300000</v>
          </cell>
        </row>
        <row r="24">
          <cell r="A24">
            <v>36235</v>
          </cell>
          <cell r="C24" t="str">
            <v>MEXIQUE</v>
          </cell>
          <cell r="E24" t="str">
            <v>MXP</v>
          </cell>
          <cell r="F24">
            <v>400000000</v>
          </cell>
          <cell r="G24">
            <v>246038254.82000002</v>
          </cell>
          <cell r="H24">
            <v>0.61509563705000003</v>
          </cell>
          <cell r="I24">
            <v>400000000</v>
          </cell>
          <cell r="J24">
            <v>10.7209</v>
          </cell>
          <cell r="K24">
            <v>23586403.018403307</v>
          </cell>
        </row>
        <row r="25">
          <cell r="A25">
            <v>36243</v>
          </cell>
          <cell r="C25" t="str">
            <v>GLOBAL</v>
          </cell>
          <cell r="E25" t="str">
            <v>USD</v>
          </cell>
          <cell r="F25">
            <v>969635.86</v>
          </cell>
          <cell r="G25">
            <v>5854021.4400000004</v>
          </cell>
          <cell r="H25">
            <v>6.0373400793984668</v>
          </cell>
          <cell r="I25">
            <v>969635.86</v>
          </cell>
        </row>
        <row r="26">
          <cell r="A26">
            <v>36243</v>
          </cell>
          <cell r="C26" t="str">
            <v>GLOBAL</v>
          </cell>
          <cell r="E26" t="str">
            <v>USD</v>
          </cell>
          <cell r="F26">
            <v>646235.18000000005</v>
          </cell>
          <cell r="G26">
            <v>3901541.56</v>
          </cell>
          <cell r="H26">
            <v>6.0373400903367713</v>
          </cell>
          <cell r="I26">
            <v>646235.18000000005</v>
          </cell>
        </row>
        <row r="27">
          <cell r="A27">
            <v>36243</v>
          </cell>
          <cell r="C27" t="str">
            <v>GLOBAL</v>
          </cell>
          <cell r="E27" t="str">
            <v>USD</v>
          </cell>
          <cell r="F27">
            <v>323117.83</v>
          </cell>
          <cell r="G27">
            <v>1950772.23</v>
          </cell>
          <cell r="H27">
            <v>6.0373400935503927</v>
          </cell>
          <cell r="I27">
            <v>323117.83</v>
          </cell>
        </row>
        <row r="28">
          <cell r="A28">
            <v>36243</v>
          </cell>
          <cell r="C28" t="str">
            <v>POLOGNE</v>
          </cell>
          <cell r="E28" t="str">
            <v>PLN</v>
          </cell>
          <cell r="F28">
            <v>40000000</v>
          </cell>
          <cell r="G28">
            <v>61315853.43</v>
          </cell>
          <cell r="H28">
            <v>1.5328963357500001</v>
          </cell>
          <cell r="I28">
            <v>40000000</v>
          </cell>
        </row>
        <row r="29">
          <cell r="A29">
            <v>36244</v>
          </cell>
          <cell r="C29" t="str">
            <v>COREE</v>
          </cell>
          <cell r="E29" t="str">
            <v>USD</v>
          </cell>
          <cell r="F29">
            <v>9003110.1699999999</v>
          </cell>
          <cell r="G29">
            <v>54220098.579999998</v>
          </cell>
          <cell r="H29">
            <v>6.0223742191527574</v>
          </cell>
          <cell r="I29">
            <v>11000000000</v>
          </cell>
        </row>
        <row r="30">
          <cell r="A30">
            <v>36248</v>
          </cell>
          <cell r="C30" t="str">
            <v>GRECE</v>
          </cell>
          <cell r="E30" t="str">
            <v>GRD</v>
          </cell>
          <cell r="F30">
            <v>11000000000</v>
          </cell>
          <cell r="G30">
            <v>222399426.72999999</v>
          </cell>
          <cell r="H30">
            <v>2.021812970272727E-2</v>
          </cell>
          <cell r="I30">
            <v>11000000000</v>
          </cell>
        </row>
        <row r="31">
          <cell r="A31">
            <v>36250</v>
          </cell>
          <cell r="C31" t="str">
            <v>TAIWAN</v>
          </cell>
          <cell r="E31" t="str">
            <v>TWD</v>
          </cell>
          <cell r="F31">
            <v>32418000</v>
          </cell>
          <cell r="G31">
            <v>6005370.6699999999</v>
          </cell>
          <cell r="H31">
            <v>0.18524803103214263</v>
          </cell>
          <cell r="I31">
            <v>32418000</v>
          </cell>
        </row>
        <row r="32">
          <cell r="A32">
            <v>36265</v>
          </cell>
          <cell r="C32" t="str">
            <v>TURQUIE</v>
          </cell>
          <cell r="E32" t="str">
            <v>USD</v>
          </cell>
          <cell r="F32">
            <v>9938118.9399999995</v>
          </cell>
          <cell r="G32">
            <v>61947574.68</v>
          </cell>
          <cell r="H32">
            <v>6.2333299746159012</v>
          </cell>
        </row>
        <row r="33">
          <cell r="A33">
            <v>36263</v>
          </cell>
          <cell r="C33" t="str">
            <v>COREE</v>
          </cell>
          <cell r="E33" t="str">
            <v>USD</v>
          </cell>
          <cell r="F33">
            <v>9814345.3000000007</v>
          </cell>
          <cell r="G33">
            <v>59658868.5</v>
          </cell>
          <cell r="H33">
            <v>6.0787415437685892</v>
          </cell>
          <cell r="I33">
            <v>12000000000</v>
          </cell>
        </row>
        <row r="34">
          <cell r="A34">
            <v>36269</v>
          </cell>
          <cell r="C34" t="str">
            <v>HONG KONG</v>
          </cell>
          <cell r="E34" t="str">
            <v>HKD</v>
          </cell>
          <cell r="F34">
            <v>90000000</v>
          </cell>
          <cell r="G34">
            <v>70637659.140000001</v>
          </cell>
          <cell r="H34">
            <v>0.78486287933333332</v>
          </cell>
        </row>
        <row r="35">
          <cell r="A35">
            <v>36276</v>
          </cell>
          <cell r="C35" t="str">
            <v>POLOGNE</v>
          </cell>
          <cell r="E35" t="str">
            <v>PLN</v>
          </cell>
          <cell r="F35">
            <v>60000000</v>
          </cell>
          <cell r="G35">
            <v>92102920.530000001</v>
          </cell>
          <cell r="H35">
            <v>1.5350486755000001</v>
          </cell>
        </row>
        <row r="36">
          <cell r="A36">
            <v>36256</v>
          </cell>
          <cell r="C36" t="str">
            <v>COLOMBIE</v>
          </cell>
          <cell r="E36" t="str">
            <v>USD</v>
          </cell>
          <cell r="F36">
            <v>1797382.62</v>
          </cell>
          <cell r="G36">
            <v>11203697.66</v>
          </cell>
          <cell r="H36">
            <v>6.2333403780214587</v>
          </cell>
          <cell r="I36">
            <v>2909000000</v>
          </cell>
        </row>
        <row r="37">
          <cell r="A37">
            <v>36273</v>
          </cell>
          <cell r="C37" t="str">
            <v>SLOVAQUIE</v>
          </cell>
          <cell r="E37" t="str">
            <v>SKK</v>
          </cell>
          <cell r="F37">
            <v>3800000</v>
          </cell>
          <cell r="G37">
            <v>556143.81999999995</v>
          </cell>
          <cell r="H37">
            <v>0.14635363684210526</v>
          </cell>
        </row>
        <row r="38">
          <cell r="A38">
            <v>36273</v>
          </cell>
          <cell r="C38" t="str">
            <v>TCHEQUIE</v>
          </cell>
          <cell r="E38" t="str">
            <v>CZK</v>
          </cell>
          <cell r="F38">
            <v>300000</v>
          </cell>
          <cell r="G38">
            <v>52115.22</v>
          </cell>
          <cell r="H38">
            <v>0.17371739999999999</v>
          </cell>
        </row>
        <row r="39">
          <cell r="A39">
            <v>36271</v>
          </cell>
          <cell r="C39" t="str">
            <v>GLOBAL</v>
          </cell>
          <cell r="E39" t="str">
            <v>USD</v>
          </cell>
          <cell r="F39">
            <v>4019897.2</v>
          </cell>
          <cell r="G39">
            <v>24841071.209999997</v>
          </cell>
          <cell r="H39">
            <v>6.1795289715368833</v>
          </cell>
        </row>
        <row r="40">
          <cell r="A40">
            <v>36255</v>
          </cell>
          <cell r="C40" t="str">
            <v>GLOBAL</v>
          </cell>
          <cell r="E40" t="str">
            <v>USD</v>
          </cell>
          <cell r="F40">
            <v>-4545795</v>
          </cell>
          <cell r="G40">
            <v>-27672204</v>
          </cell>
          <cell r="H40">
            <v>6.087428931573025</v>
          </cell>
        </row>
        <row r="41">
          <cell r="A41">
            <v>36255</v>
          </cell>
          <cell r="C41" t="str">
            <v>GLOBAL</v>
          </cell>
          <cell r="E41" t="str">
            <v>USD</v>
          </cell>
          <cell r="F41">
            <v>4255049</v>
          </cell>
          <cell r="G41">
            <v>25951846</v>
          </cell>
          <cell r="H41">
            <v>6.0990710095230396</v>
          </cell>
        </row>
        <row r="42">
          <cell r="A42">
            <v>36283</v>
          </cell>
          <cell r="C42" t="str">
            <v>COREE</v>
          </cell>
          <cell r="E42" t="str">
            <v>USD</v>
          </cell>
          <cell r="F42">
            <v>21159542.949999999</v>
          </cell>
          <cell r="G42">
            <v>131074648.37822808</v>
          </cell>
          <cell r="H42">
            <v>6.1945878834886692</v>
          </cell>
          <cell r="I42">
            <v>25000000000</v>
          </cell>
        </row>
        <row r="43">
          <cell r="A43">
            <v>36285</v>
          </cell>
          <cell r="C43" t="str">
            <v>CHINE</v>
          </cell>
          <cell r="E43" t="str">
            <v>USD</v>
          </cell>
          <cell r="F43">
            <v>2750000</v>
          </cell>
          <cell r="G43">
            <v>17079949.134372201</v>
          </cell>
          <cell r="H43">
            <v>6.2108905943171635</v>
          </cell>
          <cell r="I43">
            <v>22742500</v>
          </cell>
        </row>
        <row r="44">
          <cell r="A44">
            <v>36286</v>
          </cell>
          <cell r="C44" t="str">
            <v>JAPON</v>
          </cell>
          <cell r="E44" t="str">
            <v>JPY</v>
          </cell>
          <cell r="F44">
            <v>300000000</v>
          </cell>
          <cell r="G44">
            <v>15473116.869999999</v>
          </cell>
          <cell r="H44">
            <v>5.1577056233333328E-2</v>
          </cell>
          <cell r="I44">
            <v>300000000</v>
          </cell>
        </row>
        <row r="45">
          <cell r="A45">
            <v>36291</v>
          </cell>
          <cell r="C45" t="str">
            <v>POLOGNE</v>
          </cell>
          <cell r="E45" t="str">
            <v>PLN</v>
          </cell>
          <cell r="F45">
            <v>50000000</v>
          </cell>
          <cell r="G45">
            <v>78112436.903776795</v>
          </cell>
          <cell r="H45">
            <v>1.5622487380755359</v>
          </cell>
          <cell r="I45">
            <v>50000000</v>
          </cell>
        </row>
        <row r="46">
          <cell r="A46">
            <v>36292</v>
          </cell>
          <cell r="C46" t="str">
            <v>GRECE</v>
          </cell>
          <cell r="E46" t="str">
            <v>GRD</v>
          </cell>
          <cell r="F46">
            <v>4125000000</v>
          </cell>
          <cell r="G46">
            <v>82919300.819854394</v>
          </cell>
          <cell r="H46">
            <v>2.0101648683601064E-2</v>
          </cell>
          <cell r="I46">
            <v>4125000000</v>
          </cell>
        </row>
        <row r="47">
          <cell r="A47">
            <v>36293</v>
          </cell>
          <cell r="C47" t="str">
            <v>COREE</v>
          </cell>
          <cell r="E47" t="str">
            <v>USD</v>
          </cell>
          <cell r="F47">
            <v>21648626.140000001</v>
          </cell>
          <cell r="G47">
            <v>155362672.96777099</v>
          </cell>
          <cell r="H47">
            <v>7.1765603952441381</v>
          </cell>
          <cell r="I47">
            <v>26000000000</v>
          </cell>
        </row>
        <row r="48">
          <cell r="A48">
            <v>36308</v>
          </cell>
          <cell r="C48" t="str">
            <v>BRESIL</v>
          </cell>
          <cell r="E48" t="str">
            <v>USD</v>
          </cell>
          <cell r="F48">
            <v>45000000</v>
          </cell>
          <cell r="G48">
            <v>280323504.26999998</v>
          </cell>
          <cell r="H48">
            <v>6.229411206</v>
          </cell>
          <cell r="I48">
            <v>44397916</v>
          </cell>
        </row>
        <row r="49">
          <cell r="A49">
            <v>36320</v>
          </cell>
          <cell r="C49" t="str">
            <v>POLOGNE</v>
          </cell>
          <cell r="E49" t="str">
            <v>PLN</v>
          </cell>
          <cell r="F49">
            <v>60000000</v>
          </cell>
          <cell r="G49">
            <v>95543951.640000001</v>
          </cell>
          <cell r="H49">
            <v>1.592399194</v>
          </cell>
        </row>
        <row r="50">
          <cell r="A50">
            <v>36321</v>
          </cell>
          <cell r="C50" t="str">
            <v>COREE</v>
          </cell>
          <cell r="E50" t="str">
            <v>USD</v>
          </cell>
          <cell r="F50">
            <v>11314186.24</v>
          </cell>
          <cell r="G50">
            <v>71020283.859999999</v>
          </cell>
          <cell r="H50">
            <v>6.277100478416731</v>
          </cell>
          <cell r="I50">
            <v>13000000000</v>
          </cell>
        </row>
        <row r="51">
          <cell r="A51">
            <v>36321</v>
          </cell>
          <cell r="C51" t="str">
            <v>COREE</v>
          </cell>
          <cell r="E51" t="str">
            <v>USD</v>
          </cell>
          <cell r="F51">
            <v>4223164.5199999996</v>
          </cell>
          <cell r="G51">
            <v>26516883.490000002</v>
          </cell>
          <cell r="H51">
            <v>6.2789132093769355</v>
          </cell>
          <cell r="I51">
            <v>5000000000</v>
          </cell>
        </row>
        <row r="52">
          <cell r="A52">
            <v>36322</v>
          </cell>
          <cell r="C52" t="str">
            <v>GRECE</v>
          </cell>
          <cell r="E52" t="str">
            <v>GRD</v>
          </cell>
          <cell r="F52">
            <v>1500000000</v>
          </cell>
          <cell r="G52">
            <v>30394646.609999999</v>
          </cell>
          <cell r="H52">
            <v>2.026309774E-2</v>
          </cell>
        </row>
        <row r="53">
          <cell r="A53">
            <v>36332</v>
          </cell>
          <cell r="C53" t="str">
            <v>BRESIL</v>
          </cell>
          <cell r="E53" t="str">
            <v>USD</v>
          </cell>
          <cell r="F53">
            <v>50000000</v>
          </cell>
          <cell r="G53">
            <v>318425728.16000003</v>
          </cell>
          <cell r="H53">
            <v>6.3685145632000006</v>
          </cell>
          <cell r="I53">
            <v>50947301.348778427</v>
          </cell>
          <cell r="J53">
            <v>6.2500999999999998</v>
          </cell>
        </row>
        <row r="54">
          <cell r="A54">
            <v>36336</v>
          </cell>
          <cell r="C54" t="str">
            <v>POLOGNE</v>
          </cell>
          <cell r="E54" t="str">
            <v>PLN</v>
          </cell>
          <cell r="F54">
            <v>41069000</v>
          </cell>
          <cell r="G54">
            <v>65021881.890000001</v>
          </cell>
          <cell r="H54">
            <v>1.5832350894835521</v>
          </cell>
        </row>
        <row r="55">
          <cell r="A55">
            <v>36339</v>
          </cell>
          <cell r="C55" t="str">
            <v>BRESIL</v>
          </cell>
          <cell r="E55" t="str">
            <v>USD</v>
          </cell>
          <cell r="F55">
            <v>130000000</v>
          </cell>
          <cell r="G55">
            <v>826943463.92999995</v>
          </cell>
          <cell r="H55">
            <v>6.3611035686923074</v>
          </cell>
          <cell r="I55">
            <v>132308837.2874034</v>
          </cell>
          <cell r="J55">
            <v>6.2500999999999998</v>
          </cell>
        </row>
        <row r="56">
          <cell r="A56">
            <v>36339</v>
          </cell>
          <cell r="C56" t="str">
            <v>COREE</v>
          </cell>
          <cell r="E56" t="str">
            <v>USD</v>
          </cell>
          <cell r="F56">
            <v>32067949.379999999</v>
          </cell>
          <cell r="G56">
            <v>201005216.16</v>
          </cell>
          <cell r="H56">
            <v>6.2681032010535125</v>
          </cell>
          <cell r="I56">
            <v>37000000000</v>
          </cell>
        </row>
        <row r="57">
          <cell r="A57">
            <v>36318</v>
          </cell>
          <cell r="C57" t="str">
            <v>CHINE</v>
          </cell>
          <cell r="D57" t="str">
            <v>NANJING</v>
          </cell>
          <cell r="E57" t="str">
            <v>USD</v>
          </cell>
          <cell r="F57">
            <v>3600000</v>
          </cell>
          <cell r="G57">
            <v>22439987.93</v>
          </cell>
          <cell r="H57">
            <v>6.2333299805555553</v>
          </cell>
          <cell r="I57">
            <v>29772000</v>
          </cell>
        </row>
        <row r="58">
          <cell r="A58">
            <v>36320</v>
          </cell>
          <cell r="C58" t="str">
            <v>CHINE</v>
          </cell>
          <cell r="D58" t="str">
            <v>CHONGQINQ</v>
          </cell>
          <cell r="E58" t="str">
            <v>USD</v>
          </cell>
          <cell r="F58">
            <v>1650000</v>
          </cell>
          <cell r="G58">
            <v>10578715.299999999</v>
          </cell>
          <cell r="H58">
            <v>6.4113426060606056</v>
          </cell>
          <cell r="I58">
            <v>13645500</v>
          </cell>
        </row>
        <row r="59">
          <cell r="A59">
            <v>36341</v>
          </cell>
          <cell r="C59" t="str">
            <v>GLOBAL</v>
          </cell>
          <cell r="E59" t="str">
            <v>USD</v>
          </cell>
          <cell r="F59">
            <v>1888739.38</v>
          </cell>
          <cell r="G59">
            <v>12878823.65</v>
          </cell>
          <cell r="H59">
            <v>6.8187404712237223</v>
          </cell>
        </row>
        <row r="60">
          <cell r="A60">
            <v>36347</v>
          </cell>
          <cell r="C60" t="str">
            <v>COLOMBIE</v>
          </cell>
          <cell r="E60" t="str">
            <v>USD</v>
          </cell>
          <cell r="F60">
            <v>1574127.08</v>
          </cell>
          <cell r="G60">
            <v>10098340.043616001</v>
          </cell>
          <cell r="H60">
            <v>6.4151999999999996</v>
          </cell>
          <cell r="I60">
            <v>2750000000</v>
          </cell>
        </row>
        <row r="61">
          <cell r="A61">
            <v>36347</v>
          </cell>
          <cell r="C61" t="str">
            <v>GLOBAL</v>
          </cell>
          <cell r="E61" t="str">
            <v>USD</v>
          </cell>
          <cell r="F61">
            <v>2399118</v>
          </cell>
          <cell r="G61">
            <v>15390887.490718827</v>
          </cell>
          <cell r="H61">
            <v>6.4152273838630807</v>
          </cell>
        </row>
        <row r="62">
          <cell r="A62">
            <v>36348</v>
          </cell>
          <cell r="C62" t="str">
            <v>ARGENTINE</v>
          </cell>
          <cell r="E62" t="str">
            <v>USD</v>
          </cell>
          <cell r="F62">
            <v>400000</v>
          </cell>
          <cell r="G62">
            <v>2562332.03125</v>
          </cell>
          <cell r="H62">
            <v>6.4058300781249997</v>
          </cell>
        </row>
        <row r="63">
          <cell r="A63">
            <v>36354</v>
          </cell>
          <cell r="C63" t="str">
            <v>COREE</v>
          </cell>
          <cell r="E63" t="str">
            <v>USD</v>
          </cell>
          <cell r="F63">
            <v>5042016.8099999996</v>
          </cell>
          <cell r="G63">
            <v>32447230.654735304</v>
          </cell>
          <cell r="H63">
            <v>6.4353674090061803</v>
          </cell>
          <cell r="I63">
            <v>6000000000</v>
          </cell>
        </row>
        <row r="64">
          <cell r="A64">
            <v>36369</v>
          </cell>
          <cell r="C64" t="str">
            <v>COREE</v>
          </cell>
          <cell r="E64" t="str">
            <v>USD</v>
          </cell>
          <cell r="F64">
            <v>9109730.8499999996</v>
          </cell>
          <cell r="G64">
            <v>55898893.537637509</v>
          </cell>
          <cell r="H64">
            <v>6.1361739943872777</v>
          </cell>
          <cell r="I64">
            <v>11000000000</v>
          </cell>
        </row>
        <row r="65">
          <cell r="A65">
            <v>36371</v>
          </cell>
          <cell r="C65" t="str">
            <v>GLOBAL</v>
          </cell>
          <cell r="E65" t="str">
            <v>USD</v>
          </cell>
          <cell r="F65">
            <v>-6907585</v>
          </cell>
          <cell r="G65">
            <v>-42505429.02293621</v>
          </cell>
          <cell r="H65">
            <v>6.1534427767354591</v>
          </cell>
        </row>
        <row r="66">
          <cell r="A66">
            <v>36347</v>
          </cell>
          <cell r="C66" t="str">
            <v>SUISSE</v>
          </cell>
          <cell r="E66" t="str">
            <v>CHF</v>
          </cell>
          <cell r="F66">
            <v>100000</v>
          </cell>
          <cell r="G66">
            <v>409078.26629248518</v>
          </cell>
          <cell r="H66">
            <v>4.0907826629248518</v>
          </cell>
        </row>
        <row r="67">
          <cell r="A67">
            <v>36361</v>
          </cell>
          <cell r="C67" t="str">
            <v>GRECE</v>
          </cell>
          <cell r="E67" t="str">
            <v>GRD</v>
          </cell>
          <cell r="F67">
            <v>2100000000</v>
          </cell>
          <cell r="G67">
            <v>42493435.543079242</v>
          </cell>
          <cell r="H67">
            <v>2.0234969306228211E-2</v>
          </cell>
        </row>
        <row r="68">
          <cell r="A68">
            <v>36353</v>
          </cell>
          <cell r="C68" t="str">
            <v>THAILANDE</v>
          </cell>
          <cell r="E68" t="str">
            <v>THB</v>
          </cell>
          <cell r="F68">
            <v>3534000000</v>
          </cell>
          <cell r="G68">
            <v>610753678.09685993</v>
          </cell>
          <cell r="H68">
            <v>0.17282220659220712</v>
          </cell>
        </row>
        <row r="69">
          <cell r="A69">
            <v>36376</v>
          </cell>
          <cell r="C69" t="str">
            <v>CHILI</v>
          </cell>
          <cell r="E69" t="str">
            <v>USD</v>
          </cell>
          <cell r="F69">
            <v>3000000</v>
          </cell>
          <cell r="G69">
            <v>18287064.399999999</v>
          </cell>
          <cell r="H69">
            <v>6.0956881333333328</v>
          </cell>
          <cell r="I69">
            <v>1519237717.039129</v>
          </cell>
          <cell r="J69">
            <v>1.2037000000000001E-2</v>
          </cell>
        </row>
        <row r="70">
          <cell r="A70">
            <v>36378</v>
          </cell>
          <cell r="C70" t="str">
            <v>JAPON</v>
          </cell>
          <cell r="E70" t="str">
            <v>JPY</v>
          </cell>
          <cell r="F70">
            <v>200000000</v>
          </cell>
          <cell r="G70">
            <v>10605610.35</v>
          </cell>
          <cell r="H70">
            <v>5.3028051749999999E-2</v>
          </cell>
        </row>
        <row r="71">
          <cell r="A71">
            <v>36378</v>
          </cell>
          <cell r="C71" t="str">
            <v>GLOBAL</v>
          </cell>
          <cell r="E71" t="str">
            <v>USD</v>
          </cell>
          <cell r="F71">
            <v>400000</v>
          </cell>
          <cell r="G71">
            <v>2443042.83</v>
          </cell>
          <cell r="H71">
            <v>6.1076070749999998</v>
          </cell>
        </row>
        <row r="72">
          <cell r="A72">
            <v>36388</v>
          </cell>
          <cell r="C72" t="str">
            <v>BRESIL</v>
          </cell>
          <cell r="E72" t="str">
            <v>USD</v>
          </cell>
          <cell r="F72">
            <v>16250000</v>
          </cell>
          <cell r="G72">
            <v>101007308.34999999</v>
          </cell>
          <cell r="H72">
            <v>6.2158343599999997</v>
          </cell>
          <cell r="I72">
            <v>17516831.99798831</v>
          </cell>
          <cell r="J72">
            <v>5.7663000000000002</v>
          </cell>
        </row>
        <row r="73">
          <cell r="A73">
            <v>36389</v>
          </cell>
          <cell r="C73" t="str">
            <v>GRECE</v>
          </cell>
          <cell r="E73" t="str">
            <v>GRD</v>
          </cell>
          <cell r="F73">
            <v>2000000000</v>
          </cell>
          <cell r="G73">
            <v>40156353.049999997</v>
          </cell>
          <cell r="H73">
            <v>2.0078176524999998E-2</v>
          </cell>
        </row>
        <row r="74">
          <cell r="A74">
            <v>36391</v>
          </cell>
          <cell r="C74" t="str">
            <v>GLOBAL</v>
          </cell>
          <cell r="E74" t="str">
            <v>USD</v>
          </cell>
          <cell r="F74">
            <v>1440331.04</v>
          </cell>
          <cell r="G74">
            <v>8985213.7100000009</v>
          </cell>
          <cell r="H74">
            <v>6.2382976277453555</v>
          </cell>
        </row>
        <row r="75">
          <cell r="A75">
            <v>36405</v>
          </cell>
          <cell r="C75" t="str">
            <v>CHILI</v>
          </cell>
          <cell r="E75" t="str">
            <v>USD</v>
          </cell>
          <cell r="F75">
            <v>500000</v>
          </cell>
          <cell r="G75">
            <v>3105857.0075757573</v>
          </cell>
          <cell r="H75">
            <v>6.2117140151515144</v>
          </cell>
        </row>
        <row r="76">
          <cell r="A76">
            <v>36411</v>
          </cell>
          <cell r="C76" t="str">
            <v>COREE</v>
          </cell>
          <cell r="E76" t="str">
            <v>USD</v>
          </cell>
          <cell r="F76">
            <v>21812080.539999999</v>
          </cell>
          <cell r="G76">
            <v>135119340.02055699</v>
          </cell>
          <cell r="H76">
            <v>6.1947020492964393</v>
          </cell>
          <cell r="I76">
            <v>26000000000</v>
          </cell>
        </row>
        <row r="77">
          <cell r="A77">
            <v>36416</v>
          </cell>
          <cell r="C77" t="str">
            <v>COLOMBIE</v>
          </cell>
          <cell r="E77" t="str">
            <v>USD</v>
          </cell>
          <cell r="F77">
            <v>1390000</v>
          </cell>
          <cell r="G77">
            <v>8597644.7901933044</v>
          </cell>
          <cell r="H77">
            <v>6.1853559641678446</v>
          </cell>
          <cell r="I77">
            <v>2750000000</v>
          </cell>
        </row>
        <row r="78">
          <cell r="A78">
            <v>36431</v>
          </cell>
          <cell r="C78" t="str">
            <v>COREE</v>
          </cell>
          <cell r="E78" t="str">
            <v>USD</v>
          </cell>
          <cell r="F78">
            <v>10770505.390000001</v>
          </cell>
          <cell r="G78">
            <v>67834742.238197118</v>
          </cell>
          <cell r="H78">
            <v>6.2981949111857896</v>
          </cell>
          <cell r="I78">
            <v>13000000000</v>
          </cell>
        </row>
        <row r="79">
          <cell r="A79">
            <v>36425</v>
          </cell>
          <cell r="C79" t="str">
            <v>GRECE</v>
          </cell>
          <cell r="E79" t="str">
            <v>GRD</v>
          </cell>
          <cell r="F79">
            <v>3200000000</v>
          </cell>
          <cell r="G79">
            <v>64331190.044518992</v>
          </cell>
          <cell r="H79">
            <v>49.742589835280675</v>
          </cell>
        </row>
        <row r="80">
          <cell r="A80">
            <v>36433</v>
          </cell>
          <cell r="C80" t="str">
            <v>JAPON</v>
          </cell>
          <cell r="E80" t="str">
            <v>JPY</v>
          </cell>
          <cell r="F80">
            <v>210000000</v>
          </cell>
          <cell r="G80">
            <v>12387677.1672397</v>
          </cell>
          <cell r="H80">
            <v>16.952330704529775</v>
          </cell>
        </row>
        <row r="81">
          <cell r="A81">
            <v>36434</v>
          </cell>
          <cell r="C81" t="str">
            <v>TAIWAN</v>
          </cell>
          <cell r="E81" t="str">
            <v>USD</v>
          </cell>
          <cell r="F81">
            <v>680100.76</v>
          </cell>
          <cell r="G81">
            <v>4227794.2970746784</v>
          </cell>
          <cell r="H81">
            <v>6.2164234268385146</v>
          </cell>
          <cell r="I81">
            <v>21600000</v>
          </cell>
        </row>
        <row r="82">
          <cell r="A82">
            <v>36434</v>
          </cell>
          <cell r="C82" t="str">
            <v>GLOBAL</v>
          </cell>
          <cell r="E82" t="str">
            <v>USD</v>
          </cell>
          <cell r="F82">
            <v>3405872.43</v>
          </cell>
          <cell r="G82">
            <v>22126432.223091118</v>
          </cell>
          <cell r="H82">
            <v>6.4965534317123899</v>
          </cell>
        </row>
        <row r="83">
          <cell r="A83">
            <v>36437</v>
          </cell>
          <cell r="C83" t="str">
            <v>GRECE</v>
          </cell>
          <cell r="E83" t="str">
            <v>GRD</v>
          </cell>
          <cell r="F83">
            <v>4500000000</v>
          </cell>
          <cell r="G83">
            <v>89840714.018319204</v>
          </cell>
          <cell r="H83">
            <v>1.9964603115182045E-2</v>
          </cell>
        </row>
        <row r="84">
          <cell r="A84">
            <v>36438</v>
          </cell>
          <cell r="C84" t="str">
            <v>CHILI</v>
          </cell>
          <cell r="E84" t="str">
            <v>USD</v>
          </cell>
          <cell r="F84">
            <v>1500000</v>
          </cell>
          <cell r="G84">
            <v>9744830.1475685854</v>
          </cell>
          <cell r="H84">
            <v>6.4965534317123899</v>
          </cell>
          <cell r="I84">
            <v>794025000</v>
          </cell>
          <cell r="J84">
            <v>1.2272699408165468E-2</v>
          </cell>
        </row>
        <row r="85">
          <cell r="A85">
            <v>36441</v>
          </cell>
          <cell r="C85" t="str">
            <v>CHINE</v>
          </cell>
          <cell r="E85" t="str">
            <v>USD</v>
          </cell>
          <cell r="F85">
            <v>3500000</v>
          </cell>
          <cell r="G85">
            <v>22737937.010993365</v>
          </cell>
          <cell r="H85">
            <v>6.4965534317123899</v>
          </cell>
          <cell r="I85">
            <v>28973350</v>
          </cell>
        </row>
        <row r="86">
          <cell r="A86">
            <v>36446</v>
          </cell>
          <cell r="C86" t="str">
            <v>COLOMBIE</v>
          </cell>
          <cell r="E86" t="str">
            <v>USD</v>
          </cell>
          <cell r="F86">
            <v>2211055.2799999998</v>
          </cell>
          <cell r="G86">
            <v>14364238.766989797</v>
          </cell>
          <cell r="H86">
            <v>6.4965534317123899</v>
          </cell>
          <cell r="I86">
            <v>4400000000</v>
          </cell>
        </row>
        <row r="87">
          <cell r="A87">
            <v>36446</v>
          </cell>
          <cell r="C87" t="str">
            <v>JAPON</v>
          </cell>
          <cell r="E87" t="str">
            <v>JPY</v>
          </cell>
          <cell r="F87">
            <v>300000000</v>
          </cell>
          <cell r="G87">
            <v>17170150.962164801</v>
          </cell>
          <cell r="H87">
            <v>5.7233836540549338E-2</v>
          </cell>
        </row>
        <row r="88">
          <cell r="A88">
            <v>36466</v>
          </cell>
          <cell r="C88" t="str">
            <v>GLOBAL</v>
          </cell>
          <cell r="E88" t="str">
            <v>USD</v>
          </cell>
          <cell r="F88">
            <v>5912996</v>
          </cell>
          <cell r="G88">
            <v>38414094.455501631</v>
          </cell>
          <cell r="H88">
            <v>6.4965534317123899</v>
          </cell>
        </row>
        <row r="89">
          <cell r="A89">
            <v>36482</v>
          </cell>
          <cell r="C89" t="str">
            <v>GLOBAL</v>
          </cell>
          <cell r="E89" t="str">
            <v>USD</v>
          </cell>
          <cell r="F89">
            <v>-4068549</v>
          </cell>
          <cell r="G89">
            <v>-26431545.968040012</v>
          </cell>
          <cell r="H89">
            <v>6.4965534317123899</v>
          </cell>
        </row>
        <row r="90">
          <cell r="A90">
            <v>36467</v>
          </cell>
          <cell r="C90" t="str">
            <v>CHILI</v>
          </cell>
          <cell r="E90" t="str">
            <v>USD</v>
          </cell>
          <cell r="F90">
            <v>1000000</v>
          </cell>
          <cell r="G90">
            <v>6256740.8913799999</v>
          </cell>
          <cell r="H90">
            <v>6.3964662919500004</v>
          </cell>
        </row>
        <row r="91">
          <cell r="A91">
            <v>36486</v>
          </cell>
          <cell r="C91" t="str">
            <v>ARGENTINE</v>
          </cell>
          <cell r="E91" t="str">
            <v>USD</v>
          </cell>
          <cell r="F91">
            <v>400000</v>
          </cell>
          <cell r="G91">
            <v>2558586.5167800002</v>
          </cell>
          <cell r="H91">
            <v>6.3964662919500004</v>
          </cell>
          <cell r="I91">
            <v>393798.51840000006</v>
          </cell>
        </row>
        <row r="92">
          <cell r="A92">
            <v>36490</v>
          </cell>
          <cell r="C92" t="str">
            <v>JAPON</v>
          </cell>
          <cell r="E92" t="str">
            <v>JPY</v>
          </cell>
          <cell r="F92">
            <v>300000000</v>
          </cell>
          <cell r="G92">
            <v>18232845.362730894</v>
          </cell>
          <cell r="H92">
            <v>6.0776151209102978E-2</v>
          </cell>
        </row>
        <row r="93">
          <cell r="A93">
            <v>36490</v>
          </cell>
          <cell r="C93" t="str">
            <v>COREE</v>
          </cell>
          <cell r="E93" t="str">
            <v>USD</v>
          </cell>
          <cell r="F93">
            <v>13635589</v>
          </cell>
          <cell r="G93">
            <v>86804738.002289996</v>
          </cell>
          <cell r="H93">
            <v>6.4965534317123899</v>
          </cell>
          <cell r="I93">
            <v>15000000000</v>
          </cell>
        </row>
        <row r="94">
          <cell r="A94">
            <v>36494</v>
          </cell>
          <cell r="C94" t="str">
            <v>POLOGNE</v>
          </cell>
          <cell r="E94" t="str">
            <v>PLN</v>
          </cell>
          <cell r="F94">
            <v>366384577.23000002</v>
          </cell>
          <cell r="G94">
            <v>560000000</v>
          </cell>
          <cell r="H94">
            <v>1.5284486160247319</v>
          </cell>
          <cell r="K94">
            <v>3064105936.3991446</v>
          </cell>
        </row>
        <row r="95">
          <cell r="A95">
            <v>36496</v>
          </cell>
          <cell r="C95" t="str">
            <v>POLOGNE</v>
          </cell>
          <cell r="E95" t="str">
            <v>PLN</v>
          </cell>
          <cell r="F95">
            <v>69770000</v>
          </cell>
          <cell r="G95">
            <v>106639859.94004555</v>
          </cell>
          <cell r="H95">
            <v>1.5284486160247319</v>
          </cell>
        </row>
        <row r="96">
          <cell r="A96">
            <v>36496</v>
          </cell>
          <cell r="C96" t="str">
            <v>POLOGNE</v>
          </cell>
          <cell r="E96" t="str">
            <v>EUR</v>
          </cell>
          <cell r="F96">
            <v>8151640.1399999997</v>
          </cell>
          <cell r="G96">
            <v>53471254.113139793</v>
          </cell>
          <cell r="H96">
            <v>6.5595699999999999</v>
          </cell>
          <cell r="I96">
            <v>34984005.057501107</v>
          </cell>
        </row>
        <row r="97">
          <cell r="C97" t="str">
            <v>COREE</v>
          </cell>
          <cell r="E97" t="str">
            <v>USD</v>
          </cell>
          <cell r="F97">
            <v>17689722.27</v>
          </cell>
          <cell r="G97">
            <v>114922225.91920759</v>
          </cell>
          <cell r="H97">
            <v>6.4965534317123899</v>
          </cell>
          <cell r="I97">
            <v>20000000000</v>
          </cell>
        </row>
        <row r="98">
          <cell r="A98">
            <v>36537</v>
          </cell>
          <cell r="C98" t="str">
            <v>BRESIL</v>
          </cell>
          <cell r="E98" t="str">
            <v>USD</v>
          </cell>
          <cell r="F98">
            <v>371796153.85000002</v>
          </cell>
          <cell r="G98">
            <v>2429539</v>
          </cell>
          <cell r="I98">
            <v>664837</v>
          </cell>
          <cell r="K98">
            <v>2285310311.49544</v>
          </cell>
        </row>
        <row r="99">
          <cell r="A99">
            <v>36539</v>
          </cell>
          <cell r="C99" t="str">
            <v>CHINE</v>
          </cell>
          <cell r="E99" t="str">
            <v>USD</v>
          </cell>
          <cell r="F99">
            <v>150000</v>
          </cell>
          <cell r="G99">
            <v>972000</v>
          </cell>
          <cell r="H99">
            <v>6.48</v>
          </cell>
          <cell r="I99">
            <v>1242000</v>
          </cell>
        </row>
        <row r="100">
          <cell r="A100">
            <v>36543</v>
          </cell>
          <cell r="C100" t="str">
            <v>TCHEQUIE</v>
          </cell>
          <cell r="E100" t="str">
            <v>CZK</v>
          </cell>
          <cell r="F100">
            <v>630000000</v>
          </cell>
          <cell r="G100">
            <v>114786000</v>
          </cell>
          <cell r="H100">
            <v>0.1822</v>
          </cell>
        </row>
        <row r="101">
          <cell r="A101">
            <v>36543</v>
          </cell>
          <cell r="C101" t="str">
            <v>TCHEQUIE</v>
          </cell>
          <cell r="E101" t="str">
            <v>CZK</v>
          </cell>
          <cell r="F101">
            <v>170000000</v>
          </cell>
          <cell r="G101">
            <v>30974000</v>
          </cell>
          <cell r="H101">
            <v>0.1822</v>
          </cell>
        </row>
        <row r="102">
          <cell r="A102">
            <v>36557</v>
          </cell>
          <cell r="C102" t="str">
            <v>CHILI</v>
          </cell>
          <cell r="E102" t="str">
            <v>USD</v>
          </cell>
          <cell r="F102">
            <v>2000000</v>
          </cell>
          <cell r="G102">
            <v>13325688.16658202</v>
          </cell>
          <cell r="H102">
            <v>6.6628440832910103</v>
          </cell>
          <cell r="I102">
            <v>1022457466.9363939</v>
          </cell>
        </row>
        <row r="103">
          <cell r="A103">
            <v>36557</v>
          </cell>
          <cell r="C103" t="str">
            <v>SUISSE</v>
          </cell>
          <cell r="E103" t="str">
            <v>CHF</v>
          </cell>
          <cell r="F103">
            <v>1000000</v>
          </cell>
          <cell r="G103">
            <v>4077813.0372062996</v>
          </cell>
          <cell r="H103">
            <v>4.0778130372062993</v>
          </cell>
        </row>
        <row r="104">
          <cell r="A104">
            <v>36565</v>
          </cell>
          <cell r="C104" t="str">
            <v>TCHEQUIE</v>
          </cell>
          <cell r="E104" t="str">
            <v>CZK</v>
          </cell>
          <cell r="F104">
            <v>420000000</v>
          </cell>
          <cell r="G104">
            <v>77301329.936734602</v>
          </cell>
          <cell r="H104">
            <v>0.18405078556365381</v>
          </cell>
        </row>
        <row r="105">
          <cell r="A105">
            <v>36571</v>
          </cell>
          <cell r="C105" t="str">
            <v>HONGRIE</v>
          </cell>
          <cell r="E105" t="str">
            <v>HUF</v>
          </cell>
          <cell r="F105">
            <v>38964445.020000003</v>
          </cell>
          <cell r="G105">
            <v>1000000</v>
          </cell>
          <cell r="H105">
            <v>2.5664423026857213E-2</v>
          </cell>
        </row>
        <row r="106">
          <cell r="A106">
            <v>36573</v>
          </cell>
          <cell r="C106" t="str">
            <v>SLOVAQUIE</v>
          </cell>
          <cell r="E106" t="str">
            <v>SKK</v>
          </cell>
          <cell r="F106">
            <v>11536822</v>
          </cell>
          <cell r="G106">
            <v>1792010.240214</v>
          </cell>
          <cell r="H106">
            <v>0.15532962545612647</v>
          </cell>
        </row>
        <row r="107">
          <cell r="A107">
            <v>36578</v>
          </cell>
          <cell r="C107" t="str">
            <v>CHILI</v>
          </cell>
          <cell r="E107" t="str">
            <v>USD</v>
          </cell>
          <cell r="F107">
            <v>9000000</v>
          </cell>
          <cell r="G107">
            <v>59789477.415434472</v>
          </cell>
          <cell r="H107">
            <v>6.6432752683816076</v>
          </cell>
          <cell r="I107">
            <v>4587545263.2114229</v>
          </cell>
        </row>
        <row r="108">
          <cell r="A108">
            <v>36581</v>
          </cell>
          <cell r="C108" t="str">
            <v>ARGENTINE</v>
          </cell>
          <cell r="E108" t="str">
            <v>USD</v>
          </cell>
          <cell r="F108">
            <v>400000</v>
          </cell>
          <cell r="G108">
            <v>2610774.1293532341</v>
          </cell>
          <cell r="H108">
            <v>6.5269353233830856</v>
          </cell>
          <cell r="I108">
            <v>390670.69631789578</v>
          </cell>
        </row>
        <row r="109">
          <cell r="A109">
            <v>36585</v>
          </cell>
          <cell r="C109" t="str">
            <v>CARR ASIA</v>
          </cell>
          <cell r="E109" t="str">
            <v>HKD</v>
          </cell>
          <cell r="F109">
            <v>50000000</v>
          </cell>
          <cell r="G109">
            <v>42645009.036653705</v>
          </cell>
          <cell r="H109">
            <v>0.85290018073307405</v>
          </cell>
        </row>
        <row r="110">
          <cell r="A110">
            <v>36601</v>
          </cell>
          <cell r="C110" t="str">
            <v>CHILI</v>
          </cell>
          <cell r="E110" t="str">
            <v>USD</v>
          </cell>
          <cell r="F110">
            <v>600000</v>
          </cell>
          <cell r="G110">
            <v>4094612.9837702871</v>
          </cell>
          <cell r="H110">
            <v>6.8243549729504789</v>
          </cell>
          <cell r="I110">
            <v>305568133.11718559</v>
          </cell>
          <cell r="J110">
            <v>1.34E-2</v>
          </cell>
        </row>
        <row r="111">
          <cell r="A111">
            <v>36605</v>
          </cell>
          <cell r="C111" t="str">
            <v>GLOBAL</v>
          </cell>
          <cell r="E111" t="str">
            <v>USD</v>
          </cell>
          <cell r="F111">
            <v>1799243.3</v>
          </cell>
          <cell r="G111">
            <v>12221458.396376722</v>
          </cell>
          <cell r="H111">
            <v>6.7925546235891066</v>
          </cell>
        </row>
        <row r="112">
          <cell r="A112">
            <v>36572</v>
          </cell>
          <cell r="C112" t="str">
            <v>GLOBAL</v>
          </cell>
          <cell r="E112" t="str">
            <v>USD</v>
          </cell>
          <cell r="F112">
            <v>-9137096</v>
          </cell>
          <cell r="G112">
            <v>-60879046.022061959</v>
          </cell>
          <cell r="H112">
            <v>6.6628440832910103</v>
          </cell>
        </row>
        <row r="113">
          <cell r="A113">
            <v>36586</v>
          </cell>
          <cell r="C113" t="str">
            <v>CHILI</v>
          </cell>
          <cell r="E113" t="str">
            <v>USD</v>
          </cell>
          <cell r="F113">
            <v>700000</v>
          </cell>
          <cell r="G113">
            <v>4777048.4810653348</v>
          </cell>
          <cell r="H113">
            <v>6.824354972950478</v>
          </cell>
          <cell r="I113">
            <v>356496155.30338317</v>
          </cell>
          <cell r="J113">
            <v>1.34E-2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 refreshError="1"/>
      <sheetData sheetId="5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-05"/>
      <sheetName val="Current"/>
    </sheetNames>
    <sheetDataSet>
      <sheetData sheetId="0" refreshError="1">
        <row r="8">
          <cell r="A8">
            <v>35</v>
          </cell>
        </row>
        <row r="9">
          <cell r="A9">
            <v>55</v>
          </cell>
        </row>
        <row r="10">
          <cell r="A10">
            <v>59</v>
          </cell>
        </row>
        <row r="11">
          <cell r="A11">
            <v>62</v>
          </cell>
        </row>
        <row r="12">
          <cell r="A12">
            <v>67</v>
          </cell>
        </row>
        <row r="13">
          <cell r="A13">
            <v>173</v>
          </cell>
        </row>
        <row r="14">
          <cell r="A14">
            <v>214</v>
          </cell>
        </row>
        <row r="15">
          <cell r="A15">
            <v>226</v>
          </cell>
        </row>
        <row r="16">
          <cell r="A16">
            <v>245</v>
          </cell>
        </row>
        <row r="17">
          <cell r="A17">
            <v>247</v>
          </cell>
        </row>
        <row r="18">
          <cell r="A18">
            <v>248</v>
          </cell>
        </row>
        <row r="19">
          <cell r="A19">
            <v>250</v>
          </cell>
        </row>
        <row r="20">
          <cell r="A20">
            <v>251</v>
          </cell>
        </row>
        <row r="21">
          <cell r="A21">
            <v>252</v>
          </cell>
        </row>
        <row r="22">
          <cell r="A22">
            <v>254</v>
          </cell>
        </row>
        <row r="23">
          <cell r="A23">
            <v>255</v>
          </cell>
        </row>
        <row r="24">
          <cell r="A24">
            <v>256</v>
          </cell>
        </row>
        <row r="25">
          <cell r="A25">
            <v>257</v>
          </cell>
        </row>
        <row r="26">
          <cell r="A26">
            <v>258</v>
          </cell>
        </row>
        <row r="27">
          <cell r="A27">
            <v>260</v>
          </cell>
        </row>
        <row r="28">
          <cell r="A28">
            <v>262</v>
          </cell>
        </row>
        <row r="29">
          <cell r="A29">
            <v>263</v>
          </cell>
        </row>
        <row r="30">
          <cell r="A30">
            <v>264</v>
          </cell>
        </row>
        <row r="31">
          <cell r="A31">
            <v>265</v>
          </cell>
        </row>
        <row r="32">
          <cell r="A32">
            <v>266</v>
          </cell>
        </row>
        <row r="33">
          <cell r="A33">
            <v>267</v>
          </cell>
        </row>
        <row r="34">
          <cell r="A34">
            <v>268</v>
          </cell>
        </row>
        <row r="35">
          <cell r="A35">
            <v>270</v>
          </cell>
        </row>
        <row r="36">
          <cell r="A36">
            <v>273</v>
          </cell>
        </row>
        <row r="37">
          <cell r="A37">
            <v>275</v>
          </cell>
        </row>
        <row r="38">
          <cell r="A38">
            <v>278</v>
          </cell>
        </row>
        <row r="39">
          <cell r="A39">
            <v>279</v>
          </cell>
        </row>
        <row r="40">
          <cell r="A40">
            <v>280</v>
          </cell>
        </row>
        <row r="41">
          <cell r="A41">
            <v>282</v>
          </cell>
        </row>
        <row r="42">
          <cell r="A42">
            <v>283</v>
          </cell>
        </row>
        <row r="43">
          <cell r="A43">
            <v>284</v>
          </cell>
        </row>
        <row r="44">
          <cell r="A44">
            <v>285</v>
          </cell>
        </row>
        <row r="45">
          <cell r="A45">
            <v>288</v>
          </cell>
        </row>
        <row r="46">
          <cell r="A46">
            <v>291</v>
          </cell>
        </row>
        <row r="47">
          <cell r="A47">
            <v>292</v>
          </cell>
        </row>
        <row r="48">
          <cell r="A48">
            <v>295</v>
          </cell>
        </row>
        <row r="49">
          <cell r="A49">
            <v>297</v>
          </cell>
        </row>
        <row r="50">
          <cell r="A50">
            <v>299</v>
          </cell>
        </row>
        <row r="51">
          <cell r="A51">
            <v>301</v>
          </cell>
        </row>
        <row r="52">
          <cell r="A52">
            <v>302</v>
          </cell>
        </row>
        <row r="53">
          <cell r="A53">
            <v>306</v>
          </cell>
        </row>
        <row r="54">
          <cell r="A54">
            <v>307</v>
          </cell>
        </row>
        <row r="55">
          <cell r="A55">
            <v>308</v>
          </cell>
        </row>
        <row r="56">
          <cell r="A56">
            <v>311</v>
          </cell>
        </row>
        <row r="57">
          <cell r="A57">
            <v>312</v>
          </cell>
        </row>
        <row r="58">
          <cell r="A58">
            <v>313</v>
          </cell>
        </row>
        <row r="59">
          <cell r="A59">
            <v>318</v>
          </cell>
        </row>
        <row r="60">
          <cell r="A60">
            <v>319</v>
          </cell>
        </row>
        <row r="61">
          <cell r="A61">
            <v>320</v>
          </cell>
        </row>
        <row r="62">
          <cell r="A62">
            <v>321</v>
          </cell>
        </row>
        <row r="63">
          <cell r="A63">
            <v>322</v>
          </cell>
        </row>
        <row r="64">
          <cell r="A64">
            <v>324</v>
          </cell>
        </row>
        <row r="65">
          <cell r="A65">
            <v>325</v>
          </cell>
        </row>
        <row r="66">
          <cell r="A66">
            <v>326</v>
          </cell>
        </row>
        <row r="67">
          <cell r="A67">
            <v>327</v>
          </cell>
        </row>
        <row r="68">
          <cell r="A68">
            <v>328</v>
          </cell>
        </row>
        <row r="69">
          <cell r="A69">
            <v>331</v>
          </cell>
        </row>
        <row r="70">
          <cell r="A70">
            <v>332</v>
          </cell>
        </row>
        <row r="71">
          <cell r="A71">
            <v>333</v>
          </cell>
        </row>
        <row r="72">
          <cell r="A72">
            <v>335</v>
          </cell>
        </row>
        <row r="73">
          <cell r="A73">
            <v>336</v>
          </cell>
        </row>
        <row r="74">
          <cell r="A74">
            <v>338</v>
          </cell>
        </row>
        <row r="75">
          <cell r="A75">
            <v>339</v>
          </cell>
        </row>
        <row r="76">
          <cell r="A76">
            <v>342</v>
          </cell>
        </row>
        <row r="77">
          <cell r="A77">
            <v>344</v>
          </cell>
        </row>
        <row r="78">
          <cell r="A78">
            <v>345</v>
          </cell>
        </row>
        <row r="79">
          <cell r="A79">
            <v>346</v>
          </cell>
        </row>
        <row r="80">
          <cell r="A80">
            <v>347</v>
          </cell>
        </row>
        <row r="81">
          <cell r="A81">
            <v>348</v>
          </cell>
        </row>
        <row r="82">
          <cell r="A82">
            <v>349</v>
          </cell>
        </row>
        <row r="83">
          <cell r="A83">
            <v>350</v>
          </cell>
        </row>
        <row r="84">
          <cell r="A84">
            <v>354</v>
          </cell>
        </row>
        <row r="85">
          <cell r="A85">
            <v>355</v>
          </cell>
        </row>
        <row r="86">
          <cell r="A86">
            <v>356</v>
          </cell>
        </row>
        <row r="87">
          <cell r="A87">
            <v>358</v>
          </cell>
        </row>
        <row r="88">
          <cell r="A88">
            <v>361</v>
          </cell>
        </row>
        <row r="89">
          <cell r="A89">
            <v>362</v>
          </cell>
        </row>
        <row r="90">
          <cell r="A90">
            <v>364</v>
          </cell>
        </row>
        <row r="91">
          <cell r="A91">
            <v>366</v>
          </cell>
        </row>
        <row r="92">
          <cell r="A92">
            <v>367</v>
          </cell>
        </row>
        <row r="93">
          <cell r="A93">
            <v>368</v>
          </cell>
        </row>
        <row r="94">
          <cell r="A94">
            <v>369</v>
          </cell>
        </row>
        <row r="95">
          <cell r="A95">
            <v>370</v>
          </cell>
        </row>
        <row r="96">
          <cell r="A96">
            <v>371</v>
          </cell>
        </row>
        <row r="97">
          <cell r="A97">
            <v>372</v>
          </cell>
        </row>
        <row r="98">
          <cell r="A98">
            <v>374</v>
          </cell>
        </row>
        <row r="99">
          <cell r="A99">
            <v>377</v>
          </cell>
        </row>
        <row r="100">
          <cell r="A100">
            <v>379</v>
          </cell>
        </row>
        <row r="101">
          <cell r="A101">
            <v>381</v>
          </cell>
        </row>
        <row r="102">
          <cell r="A102">
            <v>382</v>
          </cell>
        </row>
        <row r="103">
          <cell r="A103">
            <v>383</v>
          </cell>
        </row>
        <row r="104">
          <cell r="A104">
            <v>384</v>
          </cell>
        </row>
        <row r="105">
          <cell r="A105">
            <v>385</v>
          </cell>
        </row>
        <row r="106">
          <cell r="A106">
            <v>386</v>
          </cell>
        </row>
        <row r="107">
          <cell r="A107">
            <v>387</v>
          </cell>
        </row>
        <row r="108">
          <cell r="A108">
            <v>388</v>
          </cell>
        </row>
        <row r="109">
          <cell r="A109">
            <v>389</v>
          </cell>
        </row>
        <row r="110">
          <cell r="A110">
            <v>390</v>
          </cell>
        </row>
        <row r="111">
          <cell r="A111">
            <v>391</v>
          </cell>
        </row>
        <row r="112">
          <cell r="A112">
            <v>392</v>
          </cell>
        </row>
        <row r="113">
          <cell r="A113">
            <v>393</v>
          </cell>
        </row>
        <row r="114">
          <cell r="A114">
            <v>394</v>
          </cell>
        </row>
        <row r="115">
          <cell r="A115">
            <v>395</v>
          </cell>
        </row>
        <row r="116">
          <cell r="A116">
            <v>396</v>
          </cell>
        </row>
        <row r="117">
          <cell r="A117">
            <v>397</v>
          </cell>
        </row>
        <row r="118">
          <cell r="A118">
            <v>403</v>
          </cell>
        </row>
        <row r="119">
          <cell r="A119">
            <v>404</v>
          </cell>
        </row>
        <row r="120">
          <cell r="A120">
            <v>405</v>
          </cell>
        </row>
        <row r="121">
          <cell r="A121">
            <v>407</v>
          </cell>
        </row>
        <row r="122">
          <cell r="A122">
            <v>411</v>
          </cell>
        </row>
        <row r="123">
          <cell r="A123">
            <v>412</v>
          </cell>
        </row>
        <row r="124">
          <cell r="A124">
            <v>413</v>
          </cell>
        </row>
        <row r="125">
          <cell r="A125">
            <v>416</v>
          </cell>
        </row>
        <row r="126">
          <cell r="A126">
            <v>417</v>
          </cell>
        </row>
        <row r="127">
          <cell r="A127">
            <v>418</v>
          </cell>
        </row>
        <row r="128">
          <cell r="A128">
            <v>419</v>
          </cell>
        </row>
        <row r="129">
          <cell r="A129">
            <v>422</v>
          </cell>
        </row>
        <row r="130">
          <cell r="A130">
            <v>423</v>
          </cell>
        </row>
        <row r="131">
          <cell r="A131">
            <v>424</v>
          </cell>
        </row>
        <row r="132">
          <cell r="A132">
            <v>425</v>
          </cell>
        </row>
        <row r="133">
          <cell r="A133">
            <v>426</v>
          </cell>
        </row>
        <row r="134">
          <cell r="A134">
            <v>427</v>
          </cell>
        </row>
        <row r="135">
          <cell r="A135">
            <v>428</v>
          </cell>
        </row>
        <row r="136">
          <cell r="A136">
            <v>430</v>
          </cell>
        </row>
        <row r="137">
          <cell r="A137">
            <v>431</v>
          </cell>
        </row>
        <row r="138">
          <cell r="A138">
            <v>432</v>
          </cell>
        </row>
        <row r="139">
          <cell r="A139">
            <v>434</v>
          </cell>
        </row>
        <row r="140">
          <cell r="A140">
            <v>435</v>
          </cell>
        </row>
        <row r="141">
          <cell r="A141">
            <v>436</v>
          </cell>
        </row>
        <row r="142">
          <cell r="A142">
            <v>438</v>
          </cell>
        </row>
        <row r="143">
          <cell r="A143">
            <v>440</v>
          </cell>
        </row>
        <row r="144">
          <cell r="A144">
            <v>441</v>
          </cell>
        </row>
        <row r="145">
          <cell r="A145">
            <v>442</v>
          </cell>
        </row>
        <row r="146">
          <cell r="A146">
            <v>443</v>
          </cell>
        </row>
        <row r="147">
          <cell r="A147">
            <v>444</v>
          </cell>
        </row>
        <row r="148">
          <cell r="A148">
            <v>445</v>
          </cell>
        </row>
        <row r="149">
          <cell r="A149">
            <v>448</v>
          </cell>
        </row>
        <row r="150">
          <cell r="A150">
            <v>449</v>
          </cell>
        </row>
        <row r="151">
          <cell r="A151">
            <v>450</v>
          </cell>
        </row>
        <row r="152">
          <cell r="A152">
            <v>452</v>
          </cell>
        </row>
        <row r="153">
          <cell r="A153">
            <v>453</v>
          </cell>
        </row>
        <row r="154">
          <cell r="A154">
            <v>454</v>
          </cell>
        </row>
        <row r="155">
          <cell r="A155">
            <v>456</v>
          </cell>
        </row>
        <row r="156">
          <cell r="A156">
            <v>457</v>
          </cell>
        </row>
        <row r="157">
          <cell r="A157">
            <v>458</v>
          </cell>
        </row>
        <row r="158">
          <cell r="A158">
            <v>459</v>
          </cell>
        </row>
        <row r="159">
          <cell r="A159">
            <v>460</v>
          </cell>
        </row>
        <row r="160">
          <cell r="A160">
            <v>461</v>
          </cell>
        </row>
        <row r="161">
          <cell r="A161">
            <v>462</v>
          </cell>
        </row>
        <row r="162">
          <cell r="A162">
            <v>463</v>
          </cell>
        </row>
        <row r="163">
          <cell r="A163">
            <v>464</v>
          </cell>
        </row>
        <row r="164">
          <cell r="A164">
            <v>465</v>
          </cell>
        </row>
        <row r="165">
          <cell r="A165">
            <v>467</v>
          </cell>
        </row>
        <row r="166">
          <cell r="A166">
            <v>468</v>
          </cell>
        </row>
        <row r="167">
          <cell r="A167">
            <v>469</v>
          </cell>
        </row>
        <row r="168">
          <cell r="A168">
            <v>471</v>
          </cell>
        </row>
        <row r="169">
          <cell r="A169">
            <v>472</v>
          </cell>
        </row>
        <row r="170">
          <cell r="A170">
            <v>473</v>
          </cell>
        </row>
        <row r="171">
          <cell r="A171">
            <v>474</v>
          </cell>
        </row>
        <row r="172">
          <cell r="A172">
            <v>475</v>
          </cell>
        </row>
        <row r="173">
          <cell r="A173">
            <v>477</v>
          </cell>
        </row>
        <row r="174">
          <cell r="A174">
            <v>478</v>
          </cell>
        </row>
        <row r="175">
          <cell r="A175">
            <v>479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G75"/>
  <sheetViews>
    <sheetView showGridLines="0" tabSelected="1" zoomScale="80" zoomScaleNormal="80" workbookViewId="0">
      <pane xSplit="2" ySplit="3" topLeftCell="C4" activePane="bottomRight" state="frozen"/>
      <selection activeCell="K29" sqref="K29"/>
      <selection pane="topRight" activeCell="K29" sqref="K29"/>
      <selection pane="bottomLeft" activeCell="K29" sqref="K29"/>
      <selection pane="bottomRight"/>
    </sheetView>
  </sheetViews>
  <sheetFormatPr defaultColWidth="8.90625" defaultRowHeight="14.5" x14ac:dyDescent="0.35"/>
  <cols>
    <col min="1" max="1" width="8.453125" customWidth="1"/>
    <col min="2" max="2" width="53.54296875" bestFit="1" customWidth="1"/>
    <col min="3" max="5" width="10.6328125" customWidth="1"/>
    <col min="6" max="6" width="13" customWidth="1"/>
    <col min="7" max="7" width="11.453125" customWidth="1"/>
    <col min="8" max="8" width="13" customWidth="1"/>
    <col min="9" max="10" width="13" bestFit="1" customWidth="1"/>
    <col min="11" max="11" width="13" customWidth="1"/>
    <col min="12" max="12" width="11.453125" bestFit="1" customWidth="1"/>
    <col min="13" max="13" width="2.90625" style="3" customWidth="1"/>
    <col min="14" max="14" width="13" bestFit="1" customWidth="1"/>
    <col min="15" max="15" width="13" customWidth="1"/>
    <col min="16" max="16" width="11.453125" bestFit="1" customWidth="1"/>
  </cols>
  <sheetData>
    <row r="1" spans="2:33" x14ac:dyDescent="0.35">
      <c r="C1" s="1"/>
      <c r="D1" s="1"/>
      <c r="E1" s="1"/>
      <c r="F1" s="2"/>
      <c r="G1" s="2"/>
      <c r="H1" s="2"/>
      <c r="L1" s="2"/>
      <c r="P1" s="2"/>
    </row>
    <row r="2" spans="2:33" x14ac:dyDescent="0.35">
      <c r="B2" s="4" t="s">
        <v>0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 t="s">
        <v>1</v>
      </c>
      <c r="J2" s="5" t="s">
        <v>1</v>
      </c>
      <c r="K2" s="5" t="s">
        <v>1</v>
      </c>
      <c r="L2" s="5" t="s">
        <v>2</v>
      </c>
      <c r="M2" s="6"/>
      <c r="N2" s="5" t="s">
        <v>3</v>
      </c>
      <c r="O2" s="5" t="s">
        <v>3</v>
      </c>
      <c r="P2" s="5" t="s">
        <v>2</v>
      </c>
    </row>
    <row r="3" spans="2:33" ht="15" thickBot="1" x14ac:dyDescent="0.4">
      <c r="B3" s="7" t="s">
        <v>4</v>
      </c>
      <c r="C3" s="8">
        <v>2014</v>
      </c>
      <c r="D3" s="8">
        <v>2015</v>
      </c>
      <c r="E3" s="8">
        <v>2016</v>
      </c>
      <c r="F3" s="8">
        <v>2017</v>
      </c>
      <c r="G3" s="8">
        <v>2018</v>
      </c>
      <c r="H3" s="8">
        <v>2019</v>
      </c>
      <c r="I3" s="8">
        <v>2020</v>
      </c>
      <c r="J3" s="8">
        <v>2021</v>
      </c>
      <c r="K3" s="8">
        <v>2022</v>
      </c>
      <c r="L3" s="9" t="s">
        <v>5</v>
      </c>
      <c r="M3" s="6"/>
      <c r="N3" s="8">
        <v>2022</v>
      </c>
      <c r="O3" s="8">
        <v>2023</v>
      </c>
      <c r="P3" s="9" t="s">
        <v>6</v>
      </c>
    </row>
    <row r="4" spans="2:33" x14ac:dyDescent="0.35">
      <c r="B4" s="10" t="s">
        <v>7</v>
      </c>
      <c r="C4" s="11">
        <v>8064.4210000000003</v>
      </c>
      <c r="D4" s="11">
        <v>9153.6139999999996</v>
      </c>
      <c r="E4" s="11">
        <v>9103.3799999999992</v>
      </c>
      <c r="F4" s="11">
        <v>12345</v>
      </c>
      <c r="G4" s="11">
        <v>18347</v>
      </c>
      <c r="H4" s="11">
        <v>19453</v>
      </c>
      <c r="I4" s="11">
        <v>21757</v>
      </c>
      <c r="J4" s="11">
        <v>32994</v>
      </c>
      <c r="K4" s="11">
        <v>84449</v>
      </c>
      <c r="L4" s="11">
        <f>K4-J4</f>
        <v>51455</v>
      </c>
      <c r="N4" s="11">
        <v>17910</v>
      </c>
      <c r="O4" s="11">
        <v>28641</v>
      </c>
      <c r="P4" s="11">
        <f>O4-N4</f>
        <v>10731</v>
      </c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2:33" x14ac:dyDescent="0.35">
      <c r="B5" s="10" t="s">
        <v>8</v>
      </c>
      <c r="C5" s="11">
        <v>-6753.5110000000004</v>
      </c>
      <c r="D5" s="11">
        <v>-7108.12</v>
      </c>
      <c r="E5" s="11">
        <v>-6500.9560000000001</v>
      </c>
      <c r="F5" s="11">
        <v>-8412</v>
      </c>
      <c r="G5" s="11">
        <v>-12380</v>
      </c>
      <c r="H5" s="11">
        <v>-14109</v>
      </c>
      <c r="I5" s="11">
        <v>-16118</v>
      </c>
      <c r="J5" s="11">
        <v>-24712</v>
      </c>
      <c r="K5" s="11">
        <v>-68621</v>
      </c>
      <c r="L5" s="11">
        <f t="shared" ref="L5:L68" si="0">K5-J5</f>
        <v>-43909</v>
      </c>
      <c r="N5" s="11">
        <v>-15191</v>
      </c>
      <c r="O5" s="11">
        <v>-22927</v>
      </c>
      <c r="P5" s="11">
        <f t="shared" ref="P5:P10" si="1">O5-N5</f>
        <v>-7736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2:33" x14ac:dyDescent="0.35">
      <c r="B6" s="12" t="s">
        <v>9</v>
      </c>
      <c r="C6" s="13">
        <f t="shared" ref="C6:E6" si="2">SUM(C4:C5)</f>
        <v>1310.9099999999999</v>
      </c>
      <c r="D6" s="13">
        <f t="shared" si="2"/>
        <v>2045.4939999999997</v>
      </c>
      <c r="E6" s="13">
        <f t="shared" si="2"/>
        <v>2602.4239999999991</v>
      </c>
      <c r="F6" s="13">
        <v>3932</v>
      </c>
      <c r="G6" s="13">
        <f>SUM(G4:G5)</f>
        <v>5967</v>
      </c>
      <c r="H6" s="13">
        <f>SUM(H4:H5)</f>
        <v>5344</v>
      </c>
      <c r="I6" s="13">
        <f>SUM(I4:I5)</f>
        <v>5639</v>
      </c>
      <c r="J6" s="13">
        <f>SUM(J4:J5)</f>
        <v>8282</v>
      </c>
      <c r="K6" s="13">
        <f>SUM(K4:K5)</f>
        <v>15828</v>
      </c>
      <c r="L6" s="13">
        <f t="shared" si="0"/>
        <v>7546</v>
      </c>
      <c r="M6" s="14"/>
      <c r="N6" s="13">
        <f>SUM(N4:N5)</f>
        <v>2719</v>
      </c>
      <c r="O6" s="13">
        <f>SUM(O4:O5)</f>
        <v>5714</v>
      </c>
      <c r="P6" s="13">
        <f t="shared" si="1"/>
        <v>2995</v>
      </c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2:33" x14ac:dyDescent="0.35">
      <c r="B7" s="10" t="s">
        <v>10</v>
      </c>
      <c r="C7" s="11">
        <v>-967.3</v>
      </c>
      <c r="D7" s="11">
        <v>-1079.79</v>
      </c>
      <c r="E7" s="11">
        <v>-1228</v>
      </c>
      <c r="F7" s="11">
        <v>-1519</v>
      </c>
      <c r="G7" s="11">
        <v>-1849</v>
      </c>
      <c r="H7" s="11">
        <v>-2170</v>
      </c>
      <c r="I7" s="11">
        <v>-2543</v>
      </c>
      <c r="J7" s="11">
        <v>-3383</v>
      </c>
      <c r="K7" s="11">
        <v>-7734</v>
      </c>
      <c r="L7" s="11">
        <f t="shared" si="0"/>
        <v>-4351</v>
      </c>
      <c r="N7" s="11">
        <v>-1320</v>
      </c>
      <c r="O7" s="11">
        <v>-3684</v>
      </c>
      <c r="P7" s="11">
        <f t="shared" si="1"/>
        <v>-2364</v>
      </c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2:33" x14ac:dyDescent="0.35">
      <c r="B8" s="10" t="s">
        <v>11</v>
      </c>
      <c r="C8" s="11">
        <v>-36</v>
      </c>
      <c r="D8" s="11">
        <v>72.599999999999994</v>
      </c>
      <c r="E8" s="11">
        <v>-102</v>
      </c>
      <c r="F8" s="11">
        <v>-173</v>
      </c>
      <c r="G8" s="11">
        <v>-1307</v>
      </c>
      <c r="H8" s="11">
        <v>-110</v>
      </c>
      <c r="I8" s="11">
        <v>-358</v>
      </c>
      <c r="J8" s="11">
        <v>-385</v>
      </c>
      <c r="K8" s="11">
        <v>254</v>
      </c>
      <c r="L8" s="11">
        <f t="shared" si="0"/>
        <v>639</v>
      </c>
      <c r="N8" s="11">
        <v>-345</v>
      </c>
      <c r="O8" s="11">
        <v>-771</v>
      </c>
      <c r="P8" s="11">
        <f t="shared" si="1"/>
        <v>-426</v>
      </c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2:33" x14ac:dyDescent="0.35">
      <c r="B9" s="12" t="s">
        <v>12</v>
      </c>
      <c r="C9" s="13">
        <f>SUM(C6:C8)</f>
        <v>307.6099999999999</v>
      </c>
      <c r="D9" s="13">
        <f t="shared" ref="D9:E9" si="3">SUM(D6:D8)</f>
        <v>1038.3039999999996</v>
      </c>
      <c r="E9" s="13">
        <f t="shared" si="3"/>
        <v>1272.4239999999991</v>
      </c>
      <c r="F9" s="13">
        <v>2241</v>
      </c>
      <c r="G9" s="13">
        <f>SUM(G6:G8)</f>
        <v>2811</v>
      </c>
      <c r="H9" s="13">
        <f>SUM(H6:H8)</f>
        <v>3064</v>
      </c>
      <c r="I9" s="13">
        <f>SUM(I6:I8)</f>
        <v>2738</v>
      </c>
      <c r="J9" s="13">
        <f>SUM(J6:J8)</f>
        <v>4514</v>
      </c>
      <c r="K9" s="13">
        <f>SUM(K6:K8)</f>
        <v>8348</v>
      </c>
      <c r="L9" s="13">
        <f t="shared" si="0"/>
        <v>3834</v>
      </c>
      <c r="M9" s="14"/>
      <c r="N9" s="13">
        <f>SUM(N6:N8)</f>
        <v>1054</v>
      </c>
      <c r="O9" s="13">
        <f>SUM(O6:O8)</f>
        <v>1259</v>
      </c>
      <c r="P9" s="13">
        <f t="shared" si="1"/>
        <v>205</v>
      </c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2:33" x14ac:dyDescent="0.35">
      <c r="B10" s="10" t="s">
        <v>13</v>
      </c>
      <c r="C10" s="11">
        <v>208.66300000000001</v>
      </c>
      <c r="D10" s="11">
        <v>219.4</v>
      </c>
      <c r="E10" s="11">
        <v>218</v>
      </c>
      <c r="F10" s="11">
        <v>235</v>
      </c>
      <c r="G10" s="11">
        <v>258</v>
      </c>
      <c r="H10" s="11">
        <v>373</v>
      </c>
      <c r="I10" s="11">
        <v>444</v>
      </c>
      <c r="J10" s="11">
        <v>473</v>
      </c>
      <c r="K10" s="11">
        <v>569</v>
      </c>
      <c r="L10" s="11">
        <f t="shared" si="0"/>
        <v>96</v>
      </c>
      <c r="N10" s="11">
        <v>127</v>
      </c>
      <c r="O10" s="11">
        <v>157</v>
      </c>
      <c r="P10" s="11">
        <f t="shared" si="1"/>
        <v>30</v>
      </c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2:33" x14ac:dyDescent="0.35">
      <c r="B11" s="10" t="s">
        <v>14</v>
      </c>
      <c r="C11" s="15" t="s">
        <v>15</v>
      </c>
      <c r="D11" s="15" t="s">
        <v>15</v>
      </c>
      <c r="E11" s="15" t="s">
        <v>15</v>
      </c>
      <c r="F11" s="15" t="s">
        <v>15</v>
      </c>
      <c r="G11" s="11">
        <v>753</v>
      </c>
      <c r="H11" s="11" t="s">
        <v>15</v>
      </c>
      <c r="I11" s="11" t="s">
        <v>15</v>
      </c>
      <c r="J11" s="11" t="s">
        <v>15</v>
      </c>
      <c r="K11" s="11" t="s">
        <v>15</v>
      </c>
      <c r="L11" s="11" t="s">
        <v>15</v>
      </c>
      <c r="N11" s="11" t="s">
        <v>15</v>
      </c>
      <c r="O11" s="11" t="s">
        <v>15</v>
      </c>
      <c r="P11" s="11" t="s">
        <v>15</v>
      </c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2:33" x14ac:dyDescent="0.35">
      <c r="B12" s="10" t="s">
        <v>16</v>
      </c>
      <c r="C12" s="11">
        <v>16</v>
      </c>
      <c r="D12" s="11">
        <v>-60</v>
      </c>
      <c r="E12" s="11">
        <v>-16</v>
      </c>
      <c r="F12" s="15" t="s">
        <v>15</v>
      </c>
      <c r="G12" s="15" t="s">
        <v>15</v>
      </c>
      <c r="H12" s="15" t="s">
        <v>15</v>
      </c>
      <c r="I12" s="11" t="s">
        <v>15</v>
      </c>
      <c r="J12" s="11" t="s">
        <v>15</v>
      </c>
      <c r="K12" s="11" t="s">
        <v>15</v>
      </c>
      <c r="L12" s="11" t="s">
        <v>15</v>
      </c>
      <c r="N12" s="11" t="s">
        <v>15</v>
      </c>
      <c r="O12" s="11" t="s">
        <v>15</v>
      </c>
      <c r="P12" s="11" t="s">
        <v>15</v>
      </c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2:33" x14ac:dyDescent="0.35">
      <c r="B13" s="10" t="s">
        <v>17</v>
      </c>
      <c r="C13" s="15" t="s">
        <v>15</v>
      </c>
      <c r="D13" s="15" t="s">
        <v>15</v>
      </c>
      <c r="E13" s="15" t="s">
        <v>15</v>
      </c>
      <c r="F13" s="15" t="s">
        <v>15</v>
      </c>
      <c r="G13" s="15">
        <v>44</v>
      </c>
      <c r="H13" s="15">
        <v>4</v>
      </c>
      <c r="I13" s="11">
        <v>28</v>
      </c>
      <c r="J13" s="11">
        <v>262</v>
      </c>
      <c r="K13" s="11">
        <v>274</v>
      </c>
      <c r="L13" s="11">
        <f t="shared" si="0"/>
        <v>12</v>
      </c>
      <c r="N13" s="11">
        <v>49</v>
      </c>
      <c r="O13" s="11">
        <v>27.079000000000001</v>
      </c>
      <c r="P13" s="11">
        <f t="shared" ref="P13:P18" si="4">O13-N13</f>
        <v>-21.920999999999999</v>
      </c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2:33" x14ac:dyDescent="0.35">
      <c r="B14" s="10" t="s">
        <v>18</v>
      </c>
      <c r="C14" s="11">
        <v>43</v>
      </c>
      <c r="D14" s="11">
        <v>36</v>
      </c>
      <c r="E14" s="11">
        <v>40</v>
      </c>
      <c r="F14" s="11">
        <v>79</v>
      </c>
      <c r="G14" s="15">
        <v>243</v>
      </c>
      <c r="H14" s="15">
        <v>114</v>
      </c>
      <c r="I14" s="11">
        <v>162</v>
      </c>
      <c r="J14" s="11">
        <v>306</v>
      </c>
      <c r="K14" s="11">
        <v>1681</v>
      </c>
      <c r="L14" s="11">
        <f t="shared" si="0"/>
        <v>1375</v>
      </c>
      <c r="N14" s="11">
        <v>583</v>
      </c>
      <c r="O14" s="11">
        <v>422</v>
      </c>
      <c r="P14" s="11">
        <f t="shared" si="4"/>
        <v>-161</v>
      </c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2:33" x14ac:dyDescent="0.35">
      <c r="B15" s="10" t="s">
        <v>19</v>
      </c>
      <c r="C15" s="11">
        <v>-5</v>
      </c>
      <c r="D15" s="11">
        <v>-2</v>
      </c>
      <c r="E15" s="11">
        <v>-19</v>
      </c>
      <c r="F15" s="11">
        <v>0</v>
      </c>
      <c r="G15" s="15">
        <v>-44</v>
      </c>
      <c r="H15" s="15">
        <v>-186</v>
      </c>
      <c r="I15" s="11">
        <v>-30</v>
      </c>
      <c r="J15" s="11">
        <v>-56</v>
      </c>
      <c r="K15" s="11">
        <v>-1009</v>
      </c>
      <c r="L15" s="11">
        <f t="shared" si="0"/>
        <v>-953</v>
      </c>
      <c r="N15" s="11">
        <v>11</v>
      </c>
      <c r="O15" s="11">
        <v>10</v>
      </c>
      <c r="P15" s="11">
        <f t="shared" si="4"/>
        <v>-1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2:33" x14ac:dyDescent="0.35">
      <c r="B16" s="12" t="s">
        <v>20</v>
      </c>
      <c r="C16" s="13">
        <v>569</v>
      </c>
      <c r="D16" s="13">
        <f>SUM(D9:D15)</f>
        <v>1231.7039999999997</v>
      </c>
      <c r="E16" s="13">
        <f>SUM(E9:E15)</f>
        <v>1495.4239999999991</v>
      </c>
      <c r="F16" s="13">
        <f t="shared" ref="F16:K16" si="5">SUM(F9:F15)</f>
        <v>2555</v>
      </c>
      <c r="G16" s="13">
        <f t="shared" si="5"/>
        <v>4065</v>
      </c>
      <c r="H16" s="13">
        <f t="shared" si="5"/>
        <v>3369</v>
      </c>
      <c r="I16" s="13">
        <f t="shared" si="5"/>
        <v>3342</v>
      </c>
      <c r="J16" s="13">
        <f t="shared" si="5"/>
        <v>5499</v>
      </c>
      <c r="K16" s="13">
        <f t="shared" si="5"/>
        <v>9863</v>
      </c>
      <c r="L16" s="13">
        <f t="shared" si="0"/>
        <v>4364</v>
      </c>
      <c r="M16" s="14"/>
      <c r="N16" s="13">
        <f t="shared" ref="N16:O16" si="6">SUM(N9:N15)</f>
        <v>1824</v>
      </c>
      <c r="O16" s="13">
        <f t="shared" si="6"/>
        <v>1875.079</v>
      </c>
      <c r="P16" s="13">
        <f t="shared" si="4"/>
        <v>51.078999999999951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2:33" x14ac:dyDescent="0.35">
      <c r="B17" s="16" t="s">
        <v>21</v>
      </c>
      <c r="C17" s="17">
        <v>210</v>
      </c>
      <c r="D17" s="17">
        <v>200</v>
      </c>
      <c r="E17" s="17">
        <v>443</v>
      </c>
      <c r="F17" s="17">
        <v>592</v>
      </c>
      <c r="G17" s="11">
        <v>798</v>
      </c>
      <c r="H17" s="11">
        <v>1058</v>
      </c>
      <c r="I17" s="11">
        <v>1342</v>
      </c>
      <c r="J17" s="11">
        <v>2101</v>
      </c>
      <c r="K17" s="11">
        <v>4119</v>
      </c>
      <c r="L17" s="17">
        <f t="shared" si="0"/>
        <v>2018</v>
      </c>
      <c r="N17" s="11">
        <v>873</v>
      </c>
      <c r="O17" s="11">
        <v>1695</v>
      </c>
      <c r="P17" s="17">
        <f t="shared" si="4"/>
        <v>822</v>
      </c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2:33" x14ac:dyDescent="0.35">
      <c r="B18" s="12" t="s">
        <v>22</v>
      </c>
      <c r="C18" s="13">
        <f>SUM(C16:C17)</f>
        <v>779</v>
      </c>
      <c r="D18" s="13">
        <f t="shared" ref="D18:F18" si="7">SUM(D16:D17)</f>
        <v>1431.7039999999997</v>
      </c>
      <c r="E18" s="13">
        <f t="shared" si="7"/>
        <v>1938.4239999999991</v>
      </c>
      <c r="F18" s="13">
        <f t="shared" si="7"/>
        <v>3147</v>
      </c>
      <c r="G18" s="13">
        <f>SUM(G16:G17)+1</f>
        <v>4864</v>
      </c>
      <c r="H18" s="13">
        <f>SUM(H16:H17)</f>
        <v>4427</v>
      </c>
      <c r="I18" s="13">
        <f>SUM(I16:I17)</f>
        <v>4684</v>
      </c>
      <c r="J18" s="13">
        <f>SUM(J16:J17)</f>
        <v>7600</v>
      </c>
      <c r="K18" s="13">
        <f>SUM(K16:K17)</f>
        <v>13982</v>
      </c>
      <c r="L18" s="13">
        <f t="shared" si="0"/>
        <v>6382</v>
      </c>
      <c r="M18" s="14"/>
      <c r="N18" s="13">
        <f>SUM(N16:N17)</f>
        <v>2697</v>
      </c>
      <c r="O18" s="13">
        <f>SUM(O16:O17)</f>
        <v>3570.0789999999997</v>
      </c>
      <c r="P18" s="13">
        <f t="shared" si="4"/>
        <v>873.07899999999972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2:33" x14ac:dyDescent="0.35">
      <c r="B19" s="16" t="s">
        <v>23</v>
      </c>
      <c r="C19" s="15" t="s">
        <v>15</v>
      </c>
      <c r="D19" s="17">
        <v>-332</v>
      </c>
      <c r="E19" s="15" t="s">
        <v>15</v>
      </c>
      <c r="F19" s="17">
        <v>-467</v>
      </c>
      <c r="G19" s="11">
        <v>-984</v>
      </c>
      <c r="H19" s="11">
        <v>230</v>
      </c>
      <c r="I19" s="11">
        <v>395</v>
      </c>
      <c r="J19" s="11" t="s">
        <v>15</v>
      </c>
      <c r="K19" s="11" t="s">
        <v>15</v>
      </c>
      <c r="L19" s="11" t="s">
        <v>15</v>
      </c>
      <c r="N19" s="11" t="s">
        <v>15</v>
      </c>
      <c r="O19" s="11" t="s">
        <v>15</v>
      </c>
      <c r="P19" s="11" t="s">
        <v>15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2:33" x14ac:dyDescent="0.35">
      <c r="B20" s="16" t="s">
        <v>24</v>
      </c>
      <c r="C20" s="15" t="s">
        <v>15</v>
      </c>
      <c r="D20" s="15" t="s">
        <v>15</v>
      </c>
      <c r="E20" s="15" t="s">
        <v>15</v>
      </c>
      <c r="F20" s="15" t="s">
        <v>15</v>
      </c>
      <c r="G20" s="11">
        <v>107</v>
      </c>
      <c r="H20" s="15" t="s">
        <v>15</v>
      </c>
      <c r="I20" s="11" t="s">
        <v>15</v>
      </c>
      <c r="J20" s="11" t="s">
        <v>15</v>
      </c>
      <c r="K20" s="11" t="s">
        <v>15</v>
      </c>
      <c r="L20" s="11" t="s">
        <v>15</v>
      </c>
      <c r="N20" s="11" t="s">
        <v>15</v>
      </c>
      <c r="O20" s="11" t="s">
        <v>15</v>
      </c>
      <c r="P20" s="11" t="s">
        <v>15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2:33" x14ac:dyDescent="0.35">
      <c r="B21" s="16" t="s">
        <v>25</v>
      </c>
      <c r="C21" s="15" t="s">
        <v>15</v>
      </c>
      <c r="D21" s="15" t="s">
        <v>15</v>
      </c>
      <c r="E21" s="15" t="s">
        <v>15</v>
      </c>
      <c r="F21" s="17">
        <v>-115</v>
      </c>
      <c r="G21" s="11">
        <v>-142</v>
      </c>
      <c r="H21" s="11">
        <v>-48</v>
      </c>
      <c r="I21" s="11">
        <v>469</v>
      </c>
      <c r="J21" s="11">
        <v>-12</v>
      </c>
      <c r="K21" s="11">
        <v>51</v>
      </c>
      <c r="L21" s="17">
        <f>-J21</f>
        <v>12</v>
      </c>
      <c r="N21" s="11" t="s">
        <v>15</v>
      </c>
      <c r="O21" s="11" t="s">
        <v>15</v>
      </c>
      <c r="P21" s="11" t="s">
        <v>15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2:33" x14ac:dyDescent="0.35">
      <c r="B22" s="16" t="s">
        <v>26</v>
      </c>
      <c r="C22" s="15" t="s">
        <v>15</v>
      </c>
      <c r="D22" s="15" t="s">
        <v>15</v>
      </c>
      <c r="E22" s="15" t="s">
        <v>15</v>
      </c>
      <c r="F22" s="15" t="s">
        <v>15</v>
      </c>
      <c r="G22" s="15" t="s">
        <v>15</v>
      </c>
      <c r="H22" s="15" t="s">
        <v>15</v>
      </c>
      <c r="I22" s="11">
        <v>60.7</v>
      </c>
      <c r="J22" s="11">
        <v>-94</v>
      </c>
      <c r="K22" s="11">
        <v>1058</v>
      </c>
      <c r="L22" s="17">
        <f t="shared" si="0"/>
        <v>1152</v>
      </c>
      <c r="N22" s="11">
        <v>-22</v>
      </c>
      <c r="O22" s="11">
        <v>194</v>
      </c>
      <c r="P22" s="17">
        <f t="shared" ref="P22:P23" si="8">O22-N22</f>
        <v>216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2:33" x14ac:dyDescent="0.35">
      <c r="B23" s="12" t="s">
        <v>27</v>
      </c>
      <c r="C23" s="13">
        <f t="shared" ref="C23:J23" si="9">SUM(C18:C22)</f>
        <v>779</v>
      </c>
      <c r="D23" s="13">
        <f t="shared" si="9"/>
        <v>1099.7039999999997</v>
      </c>
      <c r="E23" s="13">
        <f t="shared" si="9"/>
        <v>1938.4239999999991</v>
      </c>
      <c r="F23" s="13">
        <f t="shared" si="9"/>
        <v>2565</v>
      </c>
      <c r="G23" s="13">
        <f t="shared" si="9"/>
        <v>3845</v>
      </c>
      <c r="H23" s="13">
        <f t="shared" si="9"/>
        <v>4609</v>
      </c>
      <c r="I23" s="13">
        <f t="shared" si="9"/>
        <v>5608.7</v>
      </c>
      <c r="J23" s="13">
        <f t="shared" si="9"/>
        <v>7494</v>
      </c>
      <c r="K23" s="13">
        <f t="shared" ref="K23" si="10">SUM(K18:K22)</f>
        <v>15091</v>
      </c>
      <c r="L23" s="13">
        <f t="shared" si="0"/>
        <v>7597</v>
      </c>
      <c r="M23" s="14"/>
      <c r="N23" s="13">
        <f t="shared" ref="N23:O23" si="11">SUM(N18:N22)</f>
        <v>2675</v>
      </c>
      <c r="O23" s="13">
        <f t="shared" si="11"/>
        <v>3764.0789999999997</v>
      </c>
      <c r="P23" s="13">
        <f t="shared" si="8"/>
        <v>1089.0789999999997</v>
      </c>
      <c r="Q23" s="18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2:33" x14ac:dyDescent="0.35">
      <c r="B24" s="4"/>
      <c r="C24" s="19"/>
      <c r="D24" s="19"/>
      <c r="E24" s="19"/>
      <c r="F24" s="19"/>
      <c r="G24" s="19"/>
      <c r="H24" s="19"/>
      <c r="I24" s="19"/>
      <c r="J24" s="19"/>
      <c r="K24" s="19"/>
      <c r="L24" s="19"/>
      <c r="N24" s="19"/>
      <c r="O24" s="19"/>
      <c r="P24" s="19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2:33" x14ac:dyDescent="0.35">
      <c r="B25" s="12" t="s">
        <v>20</v>
      </c>
      <c r="C25" s="13">
        <f t="shared" ref="C25:K25" si="12">C16</f>
        <v>569</v>
      </c>
      <c r="D25" s="13">
        <f t="shared" si="12"/>
        <v>1231.7039999999997</v>
      </c>
      <c r="E25" s="13">
        <f t="shared" si="12"/>
        <v>1495.4239999999991</v>
      </c>
      <c r="F25" s="13">
        <f t="shared" si="12"/>
        <v>2555</v>
      </c>
      <c r="G25" s="13">
        <f t="shared" si="12"/>
        <v>4065</v>
      </c>
      <c r="H25" s="13">
        <f t="shared" si="12"/>
        <v>3369</v>
      </c>
      <c r="I25" s="13">
        <f t="shared" si="12"/>
        <v>3342</v>
      </c>
      <c r="J25" s="13">
        <f t="shared" si="12"/>
        <v>5499</v>
      </c>
      <c r="K25" s="13">
        <f t="shared" si="12"/>
        <v>9863</v>
      </c>
      <c r="L25" s="13">
        <f t="shared" si="0"/>
        <v>4364</v>
      </c>
      <c r="M25" s="14"/>
      <c r="N25" s="13">
        <f t="shared" ref="N25:O25" si="13">N16</f>
        <v>1824</v>
      </c>
      <c r="O25" s="13">
        <f t="shared" si="13"/>
        <v>1875.079</v>
      </c>
      <c r="P25" s="13">
        <f t="shared" ref="P25:P26" si="14">O25-N25</f>
        <v>51.078999999999951</v>
      </c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2:33" x14ac:dyDescent="0.35">
      <c r="B26" s="10" t="s">
        <v>28</v>
      </c>
      <c r="C26" s="11">
        <f t="shared" ref="C26:H26" si="15">-C10</f>
        <v>-208.66300000000001</v>
      </c>
      <c r="D26" s="11">
        <f t="shared" si="15"/>
        <v>-219.4</v>
      </c>
      <c r="E26" s="11">
        <f t="shared" si="15"/>
        <v>-218</v>
      </c>
      <c r="F26" s="11">
        <f t="shared" si="15"/>
        <v>-235</v>
      </c>
      <c r="G26" s="11">
        <f t="shared" si="15"/>
        <v>-258</v>
      </c>
      <c r="H26" s="11">
        <f t="shared" si="15"/>
        <v>-373</v>
      </c>
      <c r="I26" s="11">
        <v>-444</v>
      </c>
      <c r="J26" s="11">
        <v>-473</v>
      </c>
      <c r="K26" s="11">
        <f>-K10</f>
        <v>-569</v>
      </c>
      <c r="L26" s="11">
        <f t="shared" si="0"/>
        <v>-96</v>
      </c>
      <c r="N26" s="11">
        <v>-127</v>
      </c>
      <c r="O26" s="11">
        <f>-O10</f>
        <v>-157</v>
      </c>
      <c r="P26" s="11">
        <f t="shared" si="14"/>
        <v>-30</v>
      </c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2:33" x14ac:dyDescent="0.35">
      <c r="B27" s="10" t="s">
        <v>14</v>
      </c>
      <c r="C27" s="15" t="s">
        <v>15</v>
      </c>
      <c r="D27" s="15" t="s">
        <v>15</v>
      </c>
      <c r="E27" s="15" t="s">
        <v>15</v>
      </c>
      <c r="F27" s="15" t="s">
        <v>15</v>
      </c>
      <c r="G27" s="11">
        <f>-G11</f>
        <v>-753</v>
      </c>
      <c r="H27" s="15" t="s">
        <v>15</v>
      </c>
      <c r="I27" s="15" t="s">
        <v>15</v>
      </c>
      <c r="J27" s="11" t="s">
        <v>15</v>
      </c>
      <c r="K27" s="11" t="s">
        <v>15</v>
      </c>
      <c r="L27" s="11" t="s">
        <v>15</v>
      </c>
      <c r="N27" s="11" t="s">
        <v>15</v>
      </c>
      <c r="O27" s="11" t="s">
        <v>15</v>
      </c>
      <c r="P27" s="11" t="s">
        <v>15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2:33" x14ac:dyDescent="0.35">
      <c r="B28" s="10" t="s">
        <v>16</v>
      </c>
      <c r="C28" s="11">
        <f>-C12</f>
        <v>-16</v>
      </c>
      <c r="D28" s="11">
        <f>-D12</f>
        <v>60</v>
      </c>
      <c r="E28" s="11">
        <f>-E12</f>
        <v>16</v>
      </c>
      <c r="F28" s="15" t="s">
        <v>15</v>
      </c>
      <c r="G28" s="15" t="s">
        <v>15</v>
      </c>
      <c r="H28" s="15" t="s">
        <v>15</v>
      </c>
      <c r="I28" s="15" t="s">
        <v>15</v>
      </c>
      <c r="J28" s="11" t="s">
        <v>15</v>
      </c>
      <c r="K28" s="11" t="s">
        <v>15</v>
      </c>
      <c r="L28" s="11" t="s">
        <v>15</v>
      </c>
      <c r="N28" s="11" t="s">
        <v>15</v>
      </c>
      <c r="O28" s="15" t="s">
        <v>15</v>
      </c>
      <c r="P28" s="11" t="s">
        <v>15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2:33" x14ac:dyDescent="0.35">
      <c r="B29" s="10" t="s">
        <v>29</v>
      </c>
      <c r="C29" s="11">
        <f t="shared" ref="C29:G29" si="16">C30+C33+C35+C37</f>
        <v>-608.46</v>
      </c>
      <c r="D29" s="11">
        <f t="shared" si="16"/>
        <v>-609.69000000000005</v>
      </c>
      <c r="E29" s="11">
        <f t="shared" si="16"/>
        <v>-779.56</v>
      </c>
      <c r="F29" s="11">
        <f t="shared" si="16"/>
        <v>-1036</v>
      </c>
      <c r="G29" s="11">
        <f t="shared" si="16"/>
        <v>-1732</v>
      </c>
      <c r="H29" s="11">
        <f>H30+H33+H35+H37+H36</f>
        <v>-1604</v>
      </c>
      <c r="I29" s="11">
        <f>I30+I33+I35+I37+I36</f>
        <v>-1485</v>
      </c>
      <c r="J29" s="11">
        <f>J30+J33+J35+J37+J36</f>
        <v>-1883</v>
      </c>
      <c r="K29" s="11">
        <f>K30+K33+K35+K37+K36</f>
        <v>-4847</v>
      </c>
      <c r="L29" s="11">
        <f t="shared" si="0"/>
        <v>-2964</v>
      </c>
      <c r="N29" s="11">
        <f>N30+N33+N35+N37+N36</f>
        <v>-1410</v>
      </c>
      <c r="O29" s="11">
        <f>O30+O33+O35+O37+O36</f>
        <v>-1223</v>
      </c>
      <c r="P29" s="11">
        <f t="shared" ref="P29:P68" si="17">O29-N29</f>
        <v>187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2:33" x14ac:dyDescent="0.35">
      <c r="B30" s="20" t="s">
        <v>30</v>
      </c>
      <c r="C30" s="11">
        <v>-517.46</v>
      </c>
      <c r="D30" s="11">
        <v>-526.69000000000005</v>
      </c>
      <c r="E30" s="11">
        <v>-725.56</v>
      </c>
      <c r="F30" s="11">
        <v>-863</v>
      </c>
      <c r="G30" s="11">
        <v>-1159</v>
      </c>
      <c r="H30" s="11">
        <v>-1375</v>
      </c>
      <c r="I30" s="11">
        <v>-974</v>
      </c>
      <c r="J30" s="11">
        <v>-1219</v>
      </c>
      <c r="K30" s="11">
        <v>-2981</v>
      </c>
      <c r="L30" s="11">
        <f t="shared" si="0"/>
        <v>-1762</v>
      </c>
      <c r="N30" s="11">
        <v>-525</v>
      </c>
      <c r="O30" s="11">
        <v>-226</v>
      </c>
      <c r="P30" s="11">
        <f t="shared" si="17"/>
        <v>299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2:33" x14ac:dyDescent="0.35">
      <c r="B31" s="20" t="s">
        <v>31</v>
      </c>
      <c r="C31" s="11"/>
      <c r="D31" s="21">
        <v>9.7315847766867136E-2</v>
      </c>
      <c r="E31" s="21">
        <v>0.12236587152326026</v>
      </c>
      <c r="F31" s="21">
        <v>0.128</v>
      </c>
      <c r="G31" s="21">
        <v>0.17078241062162658</v>
      </c>
      <c r="H31" s="21">
        <v>0.18125985532402955</v>
      </c>
      <c r="I31" s="21">
        <v>0.11871214887008945</v>
      </c>
      <c r="J31" s="21">
        <v>0.1596249825235474</v>
      </c>
      <c r="K31" s="21">
        <v>0.29513399886116776</v>
      </c>
      <c r="L31" s="21">
        <f t="shared" si="0"/>
        <v>0.13550901633762036</v>
      </c>
      <c r="N31" s="21">
        <v>0.23407467167764587</v>
      </c>
      <c r="O31" s="21">
        <v>0.3245158122455567</v>
      </c>
      <c r="P31" s="21">
        <f t="shared" si="17"/>
        <v>9.0441140567910833E-2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2:33" ht="29" x14ac:dyDescent="0.35">
      <c r="B32" s="22" t="s">
        <v>32</v>
      </c>
      <c r="C32" s="11"/>
      <c r="D32" s="15" t="s">
        <v>15</v>
      </c>
      <c r="E32" s="15" t="s">
        <v>15</v>
      </c>
      <c r="F32" s="15" t="s">
        <v>15</v>
      </c>
      <c r="G32" s="15" t="s">
        <v>15</v>
      </c>
      <c r="H32" s="15" t="s">
        <v>15</v>
      </c>
      <c r="I32" s="21">
        <v>0.11530131077969805</v>
      </c>
      <c r="J32" s="21">
        <v>0.12531674181709176</v>
      </c>
      <c r="K32" s="21">
        <v>0.26793498515062603</v>
      </c>
      <c r="L32" s="21">
        <f t="shared" si="0"/>
        <v>0.14261824333353426</v>
      </c>
      <c r="N32" s="21">
        <v>0.21278296453327625</v>
      </c>
      <c r="O32" s="21">
        <v>0.28480232871732197</v>
      </c>
      <c r="P32" s="21">
        <f t="shared" si="17"/>
        <v>7.2019364184045725E-2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2:33" x14ac:dyDescent="0.35">
      <c r="B33" s="20" t="s">
        <v>33</v>
      </c>
      <c r="C33" s="11">
        <v>-39</v>
      </c>
      <c r="D33" s="11">
        <v>-37</v>
      </c>
      <c r="E33" s="11">
        <v>-24</v>
      </c>
      <c r="F33" s="11">
        <v>-138</v>
      </c>
      <c r="G33" s="11">
        <v>-435</v>
      </c>
      <c r="H33" s="11">
        <v>-212</v>
      </c>
      <c r="I33" s="11">
        <v>-245</v>
      </c>
      <c r="J33" s="11">
        <v>-344</v>
      </c>
      <c r="K33" s="11">
        <v>-1002</v>
      </c>
      <c r="L33" s="11">
        <f t="shared" si="0"/>
        <v>-658</v>
      </c>
      <c r="N33" s="11">
        <v>-340</v>
      </c>
      <c r="O33" s="11">
        <v>-477</v>
      </c>
      <c r="P33" s="11">
        <f t="shared" si="17"/>
        <v>-137</v>
      </c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2:33" x14ac:dyDescent="0.35">
      <c r="B34" s="20" t="s">
        <v>34</v>
      </c>
      <c r="C34" s="11"/>
      <c r="D34" s="21">
        <v>0.10271374038139168</v>
      </c>
      <c r="E34" s="21">
        <v>6.7310452411078053E-2</v>
      </c>
      <c r="F34" s="21">
        <v>0.15222580413129241</v>
      </c>
      <c r="G34" s="21">
        <v>0.28209196038237444</v>
      </c>
      <c r="H34" s="21">
        <v>0.12853092515001147</v>
      </c>
      <c r="I34" s="21">
        <v>0.16164531217233705</v>
      </c>
      <c r="J34" s="21">
        <v>0.21313576905767162</v>
      </c>
      <c r="K34" s="21">
        <v>0.35914472775165207</v>
      </c>
      <c r="L34" s="21">
        <f t="shared" si="0"/>
        <v>0.14600895869398045</v>
      </c>
      <c r="N34" s="21">
        <v>0.6009756718799194</v>
      </c>
      <c r="O34" s="21">
        <v>0.27943266978315806</v>
      </c>
      <c r="P34" s="21">
        <f t="shared" si="17"/>
        <v>-0.32154300209676134</v>
      </c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2:33" x14ac:dyDescent="0.35">
      <c r="B35" s="20" t="s">
        <v>35</v>
      </c>
      <c r="C35" s="11">
        <v>-43</v>
      </c>
      <c r="D35" s="11">
        <v>-36</v>
      </c>
      <c r="E35" s="11">
        <v>-40</v>
      </c>
      <c r="F35" s="11">
        <v>-79</v>
      </c>
      <c r="G35" s="11">
        <v>-243</v>
      </c>
      <c r="H35" s="11">
        <v>-114</v>
      </c>
      <c r="I35" s="11">
        <v>-162</v>
      </c>
      <c r="J35" s="11">
        <v>-306</v>
      </c>
      <c r="K35" s="11">
        <v>-1681</v>
      </c>
      <c r="L35" s="11">
        <f t="shared" si="0"/>
        <v>-1375</v>
      </c>
      <c r="N35" s="11">
        <v>-583</v>
      </c>
      <c r="O35" s="11">
        <v>-422</v>
      </c>
      <c r="P35" s="11">
        <f t="shared" si="17"/>
        <v>161</v>
      </c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2:33" x14ac:dyDescent="0.35">
      <c r="B36" s="20" t="s">
        <v>36</v>
      </c>
      <c r="C36" s="15" t="s">
        <v>15</v>
      </c>
      <c r="D36" s="15" t="s">
        <v>15</v>
      </c>
      <c r="E36" s="15" t="s">
        <v>15</v>
      </c>
      <c r="F36" s="15" t="s">
        <v>15</v>
      </c>
      <c r="G36" s="15" t="s">
        <v>15</v>
      </c>
      <c r="H36" s="15">
        <v>-36</v>
      </c>
      <c r="I36" s="15">
        <v>-31</v>
      </c>
      <c r="J36" s="11">
        <v>-45</v>
      </c>
      <c r="K36" s="11">
        <v>-74</v>
      </c>
      <c r="L36" s="11">
        <f t="shared" si="0"/>
        <v>-29</v>
      </c>
      <c r="N36" s="11">
        <v>-13</v>
      </c>
      <c r="O36" s="11">
        <v>-26</v>
      </c>
      <c r="P36" s="11">
        <f t="shared" si="17"/>
        <v>-13</v>
      </c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2:33" x14ac:dyDescent="0.35">
      <c r="B37" s="20" t="s">
        <v>37</v>
      </c>
      <c r="C37" s="11">
        <v>-9</v>
      </c>
      <c r="D37" s="11">
        <v>-10</v>
      </c>
      <c r="E37" s="11">
        <v>10</v>
      </c>
      <c r="F37" s="11">
        <v>44</v>
      </c>
      <c r="G37" s="11">
        <v>105</v>
      </c>
      <c r="H37" s="11">
        <v>133</v>
      </c>
      <c r="I37" s="11">
        <v>-73</v>
      </c>
      <c r="J37" s="11">
        <v>31</v>
      </c>
      <c r="K37" s="11">
        <v>891</v>
      </c>
      <c r="L37" s="11">
        <f t="shared" si="0"/>
        <v>860</v>
      </c>
      <c r="N37" s="11">
        <v>51</v>
      </c>
      <c r="O37" s="11">
        <v>-72</v>
      </c>
      <c r="P37" s="11">
        <f t="shared" si="17"/>
        <v>-123</v>
      </c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2:33" x14ac:dyDescent="0.35">
      <c r="B38" s="10" t="s">
        <v>38</v>
      </c>
      <c r="C38" s="11">
        <v>-13</v>
      </c>
      <c r="D38" s="11">
        <v>-127</v>
      </c>
      <c r="E38" s="11">
        <v>-137</v>
      </c>
      <c r="F38" s="11">
        <v>-296</v>
      </c>
      <c r="G38" s="11">
        <v>-574</v>
      </c>
      <c r="H38" s="11">
        <v>-358</v>
      </c>
      <c r="I38" s="11">
        <v>-325</v>
      </c>
      <c r="J38" s="11">
        <v>-861</v>
      </c>
      <c r="K38" s="11">
        <v>10051</v>
      </c>
      <c r="L38" s="11">
        <f t="shared" si="0"/>
        <v>10912</v>
      </c>
      <c r="N38" s="11">
        <v>-94</v>
      </c>
      <c r="O38" s="11">
        <v>-125</v>
      </c>
      <c r="P38" s="11">
        <f t="shared" si="17"/>
        <v>-31</v>
      </c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2:33" x14ac:dyDescent="0.35">
      <c r="B39" s="12" t="s">
        <v>39</v>
      </c>
      <c r="C39" s="13">
        <f t="shared" ref="C39:H39" si="18">SUM(C25:C29,C38)</f>
        <v>-277.12300000000005</v>
      </c>
      <c r="D39" s="13">
        <f t="shared" si="18"/>
        <v>335.61399999999958</v>
      </c>
      <c r="E39" s="13">
        <f t="shared" si="18"/>
        <v>376.86399999999912</v>
      </c>
      <c r="F39" s="13">
        <f t="shared" si="18"/>
        <v>988</v>
      </c>
      <c r="G39" s="13">
        <f t="shared" si="18"/>
        <v>748</v>
      </c>
      <c r="H39" s="13">
        <f t="shared" si="18"/>
        <v>1034</v>
      </c>
      <c r="I39" s="13">
        <f>SUM(I25:I29,I38)</f>
        <v>1088</v>
      </c>
      <c r="J39" s="13">
        <f>SUM(J25:J29,J38)</f>
        <v>2282</v>
      </c>
      <c r="K39" s="13">
        <f>SUM(K25:K29,K38)</f>
        <v>14498</v>
      </c>
      <c r="L39" s="13">
        <f t="shared" si="0"/>
        <v>12216</v>
      </c>
      <c r="M39" s="14"/>
      <c r="N39" s="13">
        <f>SUM(N25:N29,N38)</f>
        <v>193</v>
      </c>
      <c r="O39" s="13">
        <f>SUM(O25:O29,O38)</f>
        <v>370.07899999999995</v>
      </c>
      <c r="P39" s="13">
        <f t="shared" si="17"/>
        <v>177.07899999999995</v>
      </c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2:33" x14ac:dyDescent="0.35">
      <c r="B40" s="16" t="s">
        <v>23</v>
      </c>
      <c r="C40" s="15" t="s">
        <v>15</v>
      </c>
      <c r="D40" s="17">
        <v>-266</v>
      </c>
      <c r="E40" s="15" t="s">
        <v>15</v>
      </c>
      <c r="F40" s="17">
        <v>-373.6</v>
      </c>
      <c r="G40" s="17">
        <v>-768</v>
      </c>
      <c r="H40" s="17">
        <v>179</v>
      </c>
      <c r="I40" s="11">
        <v>308</v>
      </c>
      <c r="J40" s="11" t="s">
        <v>15</v>
      </c>
      <c r="K40" s="11" t="s">
        <v>15</v>
      </c>
      <c r="L40" s="17" t="s">
        <v>15</v>
      </c>
      <c r="N40" s="11" t="s">
        <v>15</v>
      </c>
      <c r="O40" s="11" t="s">
        <v>15</v>
      </c>
      <c r="P40" s="17" t="s">
        <v>15</v>
      </c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2:33" x14ac:dyDescent="0.35">
      <c r="B41" s="16" t="s">
        <v>24</v>
      </c>
      <c r="C41" s="15" t="s">
        <v>15</v>
      </c>
      <c r="D41" s="15" t="s">
        <v>15</v>
      </c>
      <c r="E41" s="15" t="s">
        <v>15</v>
      </c>
      <c r="F41" s="15" t="s">
        <v>15</v>
      </c>
      <c r="G41" s="17">
        <v>107</v>
      </c>
      <c r="H41" s="15" t="s">
        <v>15</v>
      </c>
      <c r="I41" s="11" t="s">
        <v>15</v>
      </c>
      <c r="J41" s="11" t="s">
        <v>15</v>
      </c>
      <c r="K41" s="11" t="s">
        <v>15</v>
      </c>
      <c r="L41" s="11" t="s">
        <v>15</v>
      </c>
      <c r="N41" s="11" t="s">
        <v>15</v>
      </c>
      <c r="O41" s="11" t="s">
        <v>15</v>
      </c>
      <c r="P41" s="11" t="s">
        <v>15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2:33" x14ac:dyDescent="0.35">
      <c r="B42" s="16" t="s">
        <v>40</v>
      </c>
      <c r="C42" s="15" t="s">
        <v>15</v>
      </c>
      <c r="D42" s="15" t="s">
        <v>15</v>
      </c>
      <c r="E42" s="15" t="s">
        <v>15</v>
      </c>
      <c r="F42" s="15" t="s">
        <v>15</v>
      </c>
      <c r="G42" s="17">
        <v>753</v>
      </c>
      <c r="H42" s="15" t="s">
        <v>15</v>
      </c>
      <c r="I42" s="11" t="s">
        <v>15</v>
      </c>
      <c r="J42" s="11" t="s">
        <v>15</v>
      </c>
      <c r="K42" s="11" t="s">
        <v>15</v>
      </c>
      <c r="L42" s="11" t="s">
        <v>15</v>
      </c>
      <c r="N42" s="11" t="s">
        <v>15</v>
      </c>
      <c r="O42" s="11" t="s">
        <v>15</v>
      </c>
      <c r="P42" s="11" t="s">
        <v>15</v>
      </c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2:33" x14ac:dyDescent="0.35">
      <c r="B43" s="16" t="s">
        <v>25</v>
      </c>
      <c r="C43" s="15" t="s">
        <v>15</v>
      </c>
      <c r="D43" s="15" t="s">
        <v>15</v>
      </c>
      <c r="E43" s="15" t="s">
        <v>15</v>
      </c>
      <c r="F43" s="17">
        <v>-92</v>
      </c>
      <c r="G43" s="17">
        <v>-110</v>
      </c>
      <c r="H43" s="17">
        <v>-38</v>
      </c>
      <c r="I43" s="11">
        <v>366</v>
      </c>
      <c r="J43" s="11">
        <v>-10</v>
      </c>
      <c r="K43" s="11">
        <v>41</v>
      </c>
      <c r="L43" s="17">
        <f>-J43</f>
        <v>10</v>
      </c>
      <c r="N43" s="11" t="s">
        <v>15</v>
      </c>
      <c r="O43" s="11" t="s">
        <v>15</v>
      </c>
      <c r="P43" s="11" t="s">
        <v>15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2:33" x14ac:dyDescent="0.35">
      <c r="B44" s="16" t="s">
        <v>26</v>
      </c>
      <c r="C44" s="15" t="s">
        <v>15</v>
      </c>
      <c r="D44" s="15" t="s">
        <v>15</v>
      </c>
      <c r="E44" s="15" t="s">
        <v>15</v>
      </c>
      <c r="F44" s="15" t="s">
        <v>15</v>
      </c>
      <c r="G44" s="15" t="s">
        <v>15</v>
      </c>
      <c r="H44" s="15" t="s">
        <v>15</v>
      </c>
      <c r="I44" s="11">
        <v>50</v>
      </c>
      <c r="J44" s="11">
        <v>-75</v>
      </c>
      <c r="K44" s="11">
        <v>846</v>
      </c>
      <c r="L44" s="17">
        <f t="shared" si="0"/>
        <v>921</v>
      </c>
      <c r="N44" s="11">
        <v>-18</v>
      </c>
      <c r="O44" s="11">
        <v>181</v>
      </c>
      <c r="P44" s="17">
        <f t="shared" ref="P44" si="19">O44-N44</f>
        <v>199</v>
      </c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2:33" x14ac:dyDescent="0.35">
      <c r="B45" s="16" t="s">
        <v>41</v>
      </c>
      <c r="C45" s="11" t="s">
        <v>15</v>
      </c>
      <c r="D45" s="11" t="s">
        <v>15</v>
      </c>
      <c r="E45" s="11" t="s">
        <v>15</v>
      </c>
      <c r="F45" s="11" t="s">
        <v>15</v>
      </c>
      <c r="G45" s="11" t="s">
        <v>15</v>
      </c>
      <c r="H45" s="11" t="s">
        <v>15</v>
      </c>
      <c r="I45" s="11" t="s">
        <v>15</v>
      </c>
      <c r="J45" s="11">
        <v>218</v>
      </c>
      <c r="K45" s="11">
        <v>263</v>
      </c>
      <c r="L45" s="15">
        <f t="shared" si="0"/>
        <v>45</v>
      </c>
      <c r="N45" s="11">
        <v>38</v>
      </c>
      <c r="O45" s="11" t="s">
        <v>15</v>
      </c>
      <c r="P45" s="15">
        <f>-N45</f>
        <v>-38</v>
      </c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2:33" x14ac:dyDescent="0.35">
      <c r="B46" s="16" t="s">
        <v>42</v>
      </c>
      <c r="C46" s="11" t="s">
        <v>15</v>
      </c>
      <c r="D46" s="11" t="s">
        <v>15</v>
      </c>
      <c r="E46" s="11" t="s">
        <v>15</v>
      </c>
      <c r="F46" s="11" t="s">
        <v>15</v>
      </c>
      <c r="G46" s="11" t="s">
        <v>15</v>
      </c>
      <c r="H46" s="11" t="s">
        <v>15</v>
      </c>
      <c r="I46" s="11" t="s">
        <v>15</v>
      </c>
      <c r="J46" s="11" t="s">
        <v>15</v>
      </c>
      <c r="K46" s="11">
        <v>-11187</v>
      </c>
      <c r="L46" s="15">
        <f>K46</f>
        <v>-11187</v>
      </c>
      <c r="N46" s="11" t="s">
        <v>15</v>
      </c>
      <c r="O46" s="11" t="s">
        <v>15</v>
      </c>
      <c r="P46" s="15" t="str">
        <f>O46</f>
        <v>-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2:33" x14ac:dyDescent="0.35">
      <c r="B47" s="16" t="s">
        <v>43</v>
      </c>
      <c r="C47" s="15" t="s">
        <v>15</v>
      </c>
      <c r="D47" s="15" t="s">
        <v>15</v>
      </c>
      <c r="E47" s="15" t="s">
        <v>15</v>
      </c>
      <c r="F47" s="15" t="s">
        <v>15</v>
      </c>
      <c r="G47" s="15" t="s">
        <v>15</v>
      </c>
      <c r="H47" s="15" t="s">
        <v>15</v>
      </c>
      <c r="I47" s="11">
        <v>66</v>
      </c>
      <c r="J47" s="11" t="s">
        <v>15</v>
      </c>
      <c r="K47" s="11" t="s">
        <v>15</v>
      </c>
      <c r="L47" s="15" t="s">
        <v>15</v>
      </c>
      <c r="N47" s="11" t="s">
        <v>15</v>
      </c>
      <c r="P47" s="15" t="s">
        <v>15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2:33" x14ac:dyDescent="0.35">
      <c r="B48" s="12" t="s">
        <v>44</v>
      </c>
      <c r="C48" s="13">
        <f t="shared" ref="C48:J48" si="20">SUM(C39:C47)</f>
        <v>-277.12300000000005</v>
      </c>
      <c r="D48" s="13">
        <f t="shared" si="20"/>
        <v>69.613999999999578</v>
      </c>
      <c r="E48" s="13">
        <f t="shared" si="20"/>
        <v>376.86399999999912</v>
      </c>
      <c r="F48" s="13">
        <f t="shared" si="20"/>
        <v>522.4</v>
      </c>
      <c r="G48" s="13">
        <f t="shared" si="20"/>
        <v>730</v>
      </c>
      <c r="H48" s="13">
        <f t="shared" si="20"/>
        <v>1175</v>
      </c>
      <c r="I48" s="13">
        <f t="shared" si="20"/>
        <v>1878</v>
      </c>
      <c r="J48" s="13">
        <f t="shared" si="20"/>
        <v>2415</v>
      </c>
      <c r="K48" s="13">
        <f t="shared" ref="K48" si="21">SUM(K39:K47)</f>
        <v>4461</v>
      </c>
      <c r="L48" s="13">
        <f t="shared" si="0"/>
        <v>2046</v>
      </c>
      <c r="M48" s="14"/>
      <c r="N48" s="13">
        <f t="shared" ref="N48" si="22">SUM(N39:N47)</f>
        <v>213</v>
      </c>
      <c r="O48" s="13">
        <f>SUM(O39:O46)</f>
        <v>551.07899999999995</v>
      </c>
      <c r="P48" s="13">
        <f t="shared" si="17"/>
        <v>338.07899999999995</v>
      </c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2:33" x14ac:dyDescent="0.35">
      <c r="B49" s="10" t="s">
        <v>45</v>
      </c>
      <c r="C49" s="23">
        <f t="shared" ref="C49:F49" si="23">C48*1000000/118106896712*100</f>
        <v>-0.23463744092417899</v>
      </c>
      <c r="D49" s="23">
        <f t="shared" si="23"/>
        <v>5.894151987563534E-2</v>
      </c>
      <c r="E49" s="23">
        <f t="shared" si="23"/>
        <v>0.31908720869956497</v>
      </c>
      <c r="F49" s="23">
        <f t="shared" si="23"/>
        <v>0.442311172796163</v>
      </c>
      <c r="G49" s="24">
        <f>G48*1000000/118106896712*100</f>
        <v>0.61808414268989076</v>
      </c>
      <c r="H49" s="24">
        <f>H48*1000000/118106896712*100</f>
        <v>0.99486146254879682</v>
      </c>
      <c r="I49" s="24">
        <f>I48*1000000/118106896712*100</f>
        <v>1.5900849588652257</v>
      </c>
      <c r="J49" s="24">
        <f>J48*1000000/118106896712*100</f>
        <v>2.0447578145151866</v>
      </c>
      <c r="K49" s="24">
        <f>K48*1000000/118106896712*100</f>
        <v>3.7770867952597298</v>
      </c>
      <c r="L49" s="23">
        <f t="shared" si="0"/>
        <v>1.7323289807445432</v>
      </c>
      <c r="N49" s="24">
        <f>N48*1000000/118106896712*100</f>
        <v>0.18034509916842018</v>
      </c>
      <c r="O49" s="24">
        <f>O48*1000000/118106896712*100</f>
        <v>0.4665934126978114</v>
      </c>
      <c r="P49" s="23">
        <f t="shared" si="17"/>
        <v>0.28624831352939123</v>
      </c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2:33" x14ac:dyDescent="0.35">
      <c r="B50" s="10" t="s">
        <v>46</v>
      </c>
      <c r="C50" s="25" t="s">
        <v>15</v>
      </c>
      <c r="D50" s="25" t="s">
        <v>15</v>
      </c>
      <c r="E50" s="25" t="s">
        <v>15</v>
      </c>
      <c r="F50" s="25">
        <v>0.68</v>
      </c>
      <c r="G50" s="25">
        <v>0.64740941731074941</v>
      </c>
      <c r="H50" s="25">
        <v>0.60309906382978717</v>
      </c>
      <c r="I50" s="26">
        <f>I51/I48</f>
        <v>0.60383386581469645</v>
      </c>
      <c r="J50" s="26">
        <v>0.60642878643014497</v>
      </c>
      <c r="K50" s="26">
        <v>0.60893490795247684</v>
      </c>
      <c r="L50" s="26">
        <f t="shared" si="0"/>
        <v>2.5061215223318722E-3</v>
      </c>
      <c r="N50" s="15" t="s">
        <v>15</v>
      </c>
      <c r="O50" s="15" t="s">
        <v>15</v>
      </c>
      <c r="P50" s="15" t="s">
        <v>15</v>
      </c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2:33" x14ac:dyDescent="0.35">
      <c r="B51" s="10" t="s">
        <v>47</v>
      </c>
      <c r="C51" s="25" t="s">
        <v>15</v>
      </c>
      <c r="D51" s="25" t="s">
        <v>15</v>
      </c>
      <c r="E51" s="25" t="s">
        <v>15</v>
      </c>
      <c r="F51" s="11">
        <v>354.23200000000003</v>
      </c>
      <c r="G51" s="11">
        <v>471.60887463684708</v>
      </c>
      <c r="H51" s="11">
        <v>708.64139999999998</v>
      </c>
      <c r="I51" s="11">
        <v>1134</v>
      </c>
      <c r="J51" s="11">
        <v>1465</v>
      </c>
      <c r="K51" s="11">
        <v>2716</v>
      </c>
      <c r="L51" s="11">
        <f t="shared" si="0"/>
        <v>1251</v>
      </c>
      <c r="N51" s="15" t="s">
        <v>15</v>
      </c>
      <c r="O51" s="15" t="s">
        <v>15</v>
      </c>
      <c r="P51" s="15" t="s">
        <v>15</v>
      </c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2:33" x14ac:dyDescent="0.35">
      <c r="B52" s="10" t="s">
        <v>48</v>
      </c>
      <c r="C52" s="25" t="s">
        <v>15</v>
      </c>
      <c r="D52" s="25" t="s">
        <v>15</v>
      </c>
      <c r="E52" s="25" t="s">
        <v>15</v>
      </c>
      <c r="F52" s="24">
        <f>F51*1000000/118106896712*100</f>
        <v>0.29992490689496631</v>
      </c>
      <c r="G52" s="24">
        <f>G51*1000000/118106896712*100</f>
        <v>0.39930680406145175</v>
      </c>
      <c r="H52" s="24">
        <f>H51*1000000/118106896712*100</f>
        <v>0.60000001670351233</v>
      </c>
      <c r="I52" s="24">
        <v>0.96</v>
      </c>
      <c r="J52" s="24">
        <v>1.24</v>
      </c>
      <c r="K52" s="24">
        <v>2.2996116870489636</v>
      </c>
      <c r="L52" s="24">
        <f t="shared" si="0"/>
        <v>1.0596116870489636</v>
      </c>
      <c r="N52" s="15" t="s">
        <v>15</v>
      </c>
      <c r="O52" s="15" t="s">
        <v>15</v>
      </c>
      <c r="P52" s="15" t="s">
        <v>15</v>
      </c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2:33" x14ac:dyDescent="0.35">
      <c r="B53" s="10"/>
      <c r="C53" s="27"/>
      <c r="D53" s="27"/>
      <c r="E53" s="27"/>
      <c r="F53" s="24"/>
      <c r="G53" s="24"/>
      <c r="H53" s="24"/>
      <c r="I53" s="24"/>
      <c r="J53" s="24"/>
      <c r="K53" s="24"/>
      <c r="L53" s="24"/>
      <c r="N53" s="24"/>
      <c r="O53" s="24"/>
      <c r="P53" s="24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2:33" x14ac:dyDescent="0.35">
      <c r="B54" s="12" t="s">
        <v>49</v>
      </c>
      <c r="C54" s="13">
        <v>146</v>
      </c>
      <c r="D54" s="13">
        <v>1095</v>
      </c>
      <c r="E54" s="13">
        <v>2004</v>
      </c>
      <c r="F54" s="13">
        <v>1923</v>
      </c>
      <c r="G54" s="13">
        <v>2122</v>
      </c>
      <c r="H54" s="13">
        <v>4168</v>
      </c>
      <c r="I54" s="13">
        <v>4315</v>
      </c>
      <c r="J54" s="13">
        <v>6315</v>
      </c>
      <c r="K54" s="13">
        <v>10646</v>
      </c>
      <c r="L54" s="13">
        <f t="shared" si="0"/>
        <v>4331</v>
      </c>
      <c r="M54" s="14"/>
      <c r="N54" s="13">
        <v>-2065</v>
      </c>
      <c r="O54" s="13">
        <v>7446</v>
      </c>
      <c r="P54" s="13">
        <f t="shared" si="17"/>
        <v>9511</v>
      </c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2:33" x14ac:dyDescent="0.35">
      <c r="B55" s="10" t="s">
        <v>50</v>
      </c>
      <c r="C55" s="11">
        <v>-525</v>
      </c>
      <c r="D55" s="11">
        <v>-1093</v>
      </c>
      <c r="E55" s="11">
        <v>-1560</v>
      </c>
      <c r="F55" s="11">
        <v>-1747</v>
      </c>
      <c r="G55" s="11">
        <v>-1602</v>
      </c>
      <c r="H55" s="11">
        <v>-1621</v>
      </c>
      <c r="I55" s="11">
        <v>-2155</v>
      </c>
      <c r="J55" s="11">
        <v>-3504</v>
      </c>
      <c r="K55" s="11">
        <v>-5833</v>
      </c>
      <c r="L55" s="28">
        <f t="shared" si="0"/>
        <v>-2329</v>
      </c>
      <c r="N55" s="11">
        <v>-1183</v>
      </c>
      <c r="O55" s="11">
        <v>-3203</v>
      </c>
      <c r="P55" s="28">
        <f t="shared" si="17"/>
        <v>-2020</v>
      </c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2:33" x14ac:dyDescent="0.35">
      <c r="B56" s="12" t="s">
        <v>51</v>
      </c>
      <c r="C56" s="13">
        <f t="shared" ref="C56:H56" si="24">SUM(C54:C55)</f>
        <v>-379</v>
      </c>
      <c r="D56" s="13">
        <f t="shared" si="24"/>
        <v>2</v>
      </c>
      <c r="E56" s="13">
        <f t="shared" si="24"/>
        <v>444</v>
      </c>
      <c r="F56" s="13">
        <f t="shared" si="24"/>
        <v>176</v>
      </c>
      <c r="G56" s="13">
        <f t="shared" si="24"/>
        <v>520</v>
      </c>
      <c r="H56" s="13">
        <f t="shared" si="24"/>
        <v>2547</v>
      </c>
      <c r="I56" s="13">
        <f>SUM(I54:I55)</f>
        <v>2160</v>
      </c>
      <c r="J56" s="13">
        <f>SUM(J54:J55)</f>
        <v>2811</v>
      </c>
      <c r="K56" s="13">
        <f>SUM(K54:K55)</f>
        <v>4813</v>
      </c>
      <c r="L56" s="13">
        <f t="shared" si="0"/>
        <v>2002</v>
      </c>
      <c r="M56" s="14"/>
      <c r="N56" s="13">
        <f>SUM(N54:N55)</f>
        <v>-3248</v>
      </c>
      <c r="O56" s="13">
        <f>SUM(O54:O55)</f>
        <v>4243</v>
      </c>
      <c r="P56" s="13">
        <f t="shared" si="17"/>
        <v>7491</v>
      </c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2:33" x14ac:dyDescent="0.35">
      <c r="B57" s="10" t="s">
        <v>52</v>
      </c>
      <c r="C57" s="11">
        <v>-596</v>
      </c>
      <c r="D57" s="11">
        <v>-374.26</v>
      </c>
      <c r="E57" s="11">
        <v>-602</v>
      </c>
      <c r="F57" s="11">
        <v>-886</v>
      </c>
      <c r="G57" s="11">
        <v>-1047</v>
      </c>
      <c r="H57" s="11">
        <v>-1586</v>
      </c>
      <c r="I57" s="11">
        <v>-1211</v>
      </c>
      <c r="J57" s="11">
        <v>-1445</v>
      </c>
      <c r="K57" s="11">
        <v>-2580</v>
      </c>
      <c r="L57" s="28">
        <f t="shared" si="0"/>
        <v>-1135</v>
      </c>
      <c r="N57" s="11">
        <v>-440</v>
      </c>
      <c r="O57" s="11">
        <v>-999</v>
      </c>
      <c r="P57" s="28">
        <f t="shared" si="17"/>
        <v>-559</v>
      </c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2:33" x14ac:dyDescent="0.35">
      <c r="B58" s="10" t="s">
        <v>53</v>
      </c>
      <c r="C58" s="28">
        <v>-48</v>
      </c>
      <c r="D58" s="28">
        <v>-73</v>
      </c>
      <c r="E58" s="28">
        <v>-145</v>
      </c>
      <c r="F58" s="28">
        <v>-65</v>
      </c>
      <c r="G58" s="11">
        <v>-35</v>
      </c>
      <c r="H58" s="11">
        <v>-456</v>
      </c>
      <c r="I58" s="11">
        <v>-445</v>
      </c>
      <c r="J58" s="11">
        <v>-1258</v>
      </c>
      <c r="K58" s="11">
        <v>-676</v>
      </c>
      <c r="L58" s="28">
        <f t="shared" si="0"/>
        <v>582</v>
      </c>
      <c r="N58" s="11">
        <v>-77</v>
      </c>
      <c r="O58" s="11">
        <v>-207</v>
      </c>
      <c r="P58" s="28">
        <f t="shared" si="17"/>
        <v>-130</v>
      </c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2:33" x14ac:dyDescent="0.35">
      <c r="B59" s="12" t="s">
        <v>54</v>
      </c>
      <c r="C59" s="13">
        <f>SUM(C56:C58)</f>
        <v>-1023</v>
      </c>
      <c r="D59" s="13">
        <f>SUM(D56:D58)</f>
        <v>-445.26</v>
      </c>
      <c r="E59" s="13">
        <f>SUM(E56:E58)</f>
        <v>-303</v>
      </c>
      <c r="F59" s="13">
        <f>SUM(F56:F58)</f>
        <v>-775</v>
      </c>
      <c r="G59" s="13">
        <f t="shared" ref="G59:H59" si="25">SUM(G56:G58)</f>
        <v>-562</v>
      </c>
      <c r="H59" s="13">
        <f t="shared" si="25"/>
        <v>505</v>
      </c>
      <c r="I59" s="13">
        <f>SUM(I56:I58)</f>
        <v>504</v>
      </c>
      <c r="J59" s="13">
        <f>SUM(J56:J58)</f>
        <v>108</v>
      </c>
      <c r="K59" s="13">
        <f>SUM(K56:K58)</f>
        <v>1557</v>
      </c>
      <c r="L59" s="13">
        <f t="shared" si="0"/>
        <v>1449</v>
      </c>
      <c r="M59" s="14"/>
      <c r="N59" s="13">
        <f>SUM(N56:N58)</f>
        <v>-3765</v>
      </c>
      <c r="O59" s="13">
        <f>SUM(O56:O58)</f>
        <v>3037</v>
      </c>
      <c r="P59" s="13">
        <f t="shared" si="17"/>
        <v>6802</v>
      </c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2:33" x14ac:dyDescent="0.35">
      <c r="B60" s="16"/>
      <c r="C60" s="29"/>
      <c r="D60" s="30"/>
      <c r="E60" s="30"/>
      <c r="F60" s="30"/>
      <c r="G60" s="30"/>
      <c r="H60" s="30"/>
      <c r="I60" s="30"/>
      <c r="J60" s="30"/>
      <c r="K60" s="30"/>
      <c r="L60" s="30"/>
      <c r="N60" s="30"/>
      <c r="O60" s="11"/>
      <c r="P60" s="30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2:33" x14ac:dyDescent="0.35">
      <c r="B61" s="16" t="s">
        <v>55</v>
      </c>
      <c r="C61" s="15" t="s">
        <v>15</v>
      </c>
      <c r="D61" s="30">
        <v>5461</v>
      </c>
      <c r="E61" s="30">
        <v>6083</v>
      </c>
      <c r="F61" s="31">
        <f>E65</f>
        <v>6493</v>
      </c>
      <c r="G61" s="31">
        <v>7303</v>
      </c>
      <c r="H61" s="31">
        <v>8702</v>
      </c>
      <c r="I61" s="31">
        <f>H65</f>
        <v>8846.7929999999997</v>
      </c>
      <c r="J61" s="11">
        <f>I65</f>
        <v>9399</v>
      </c>
      <c r="K61" s="11">
        <f>J65</f>
        <v>9028</v>
      </c>
      <c r="L61" s="31">
        <f t="shared" si="0"/>
        <v>-371</v>
      </c>
      <c r="N61" s="11">
        <f>J65</f>
        <v>9028</v>
      </c>
      <c r="O61" s="11">
        <f>K65</f>
        <v>10735</v>
      </c>
      <c r="P61" s="31">
        <f t="shared" si="17"/>
        <v>1707</v>
      </c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2:33" x14ac:dyDescent="0.35">
      <c r="B62" s="32" t="s">
        <v>54</v>
      </c>
      <c r="C62" s="15" t="s">
        <v>15</v>
      </c>
      <c r="D62" s="31">
        <v>445.26</v>
      </c>
      <c r="E62" s="31">
        <v>303</v>
      </c>
      <c r="F62" s="31">
        <v>775</v>
      </c>
      <c r="G62" s="31">
        <v>562</v>
      </c>
      <c r="H62" s="31">
        <v>-505</v>
      </c>
      <c r="I62" s="31">
        <f>-I59</f>
        <v>-504</v>
      </c>
      <c r="J62" s="31">
        <f>-J59</f>
        <v>-108</v>
      </c>
      <c r="K62" s="11">
        <f>-K59</f>
        <v>-1557</v>
      </c>
      <c r="L62" s="31">
        <f t="shared" si="0"/>
        <v>-1449</v>
      </c>
      <c r="N62" s="31">
        <v>3765</v>
      </c>
      <c r="O62" s="11">
        <v>-3037</v>
      </c>
      <c r="P62" s="31">
        <f t="shared" si="17"/>
        <v>-6802</v>
      </c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2:33" x14ac:dyDescent="0.35">
      <c r="B63" s="32" t="s">
        <v>56</v>
      </c>
      <c r="C63" s="15" t="s">
        <v>15</v>
      </c>
      <c r="D63" s="15" t="s">
        <v>15</v>
      </c>
      <c r="E63" s="15" t="s">
        <v>15</v>
      </c>
      <c r="F63" s="15" t="s">
        <v>15</v>
      </c>
      <c r="G63" s="31">
        <v>354</v>
      </c>
      <c r="H63" s="31">
        <v>471.60887463684708</v>
      </c>
      <c r="I63" s="31">
        <v>708.64</v>
      </c>
      <c r="J63" s="11">
        <f>I51</f>
        <v>1134</v>
      </c>
      <c r="K63" s="11">
        <f>J51</f>
        <v>1465</v>
      </c>
      <c r="L63" s="31">
        <f t="shared" si="0"/>
        <v>331</v>
      </c>
      <c r="N63" s="15" t="s">
        <v>15</v>
      </c>
      <c r="O63" s="15" t="s">
        <v>15</v>
      </c>
      <c r="P63" s="15" t="s">
        <v>15</v>
      </c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2:33" x14ac:dyDescent="0.35">
      <c r="B64" s="32" t="s">
        <v>57</v>
      </c>
      <c r="C64" s="15" t="s">
        <v>15</v>
      </c>
      <c r="D64" s="31">
        <v>176.74</v>
      </c>
      <c r="E64" s="31">
        <v>107</v>
      </c>
      <c r="F64" s="31">
        <v>35</v>
      </c>
      <c r="G64" s="31">
        <v>483</v>
      </c>
      <c r="H64" s="31">
        <v>178.18412536315191</v>
      </c>
      <c r="I64" s="31">
        <v>347.56700000000092</v>
      </c>
      <c r="J64" s="11">
        <v>-1397</v>
      </c>
      <c r="K64" s="11">
        <v>1799</v>
      </c>
      <c r="L64" s="31">
        <f t="shared" si="0"/>
        <v>3196</v>
      </c>
      <c r="N64" s="11">
        <v>433</v>
      </c>
      <c r="O64" s="11">
        <v>-106</v>
      </c>
      <c r="P64" s="31">
        <f t="shared" si="17"/>
        <v>-539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2:33" x14ac:dyDescent="0.35">
      <c r="B65" s="16" t="s">
        <v>58</v>
      </c>
      <c r="C65" s="31">
        <v>5461</v>
      </c>
      <c r="D65" s="31">
        <v>6083</v>
      </c>
      <c r="E65" s="31">
        <v>6493</v>
      </c>
      <c r="F65" s="31">
        <v>7303</v>
      </c>
      <c r="G65" s="31">
        <v>8702</v>
      </c>
      <c r="H65" s="31">
        <v>8846.7929999999997</v>
      </c>
      <c r="I65" s="31">
        <v>9399</v>
      </c>
      <c r="J65" s="11">
        <v>9028</v>
      </c>
      <c r="K65" s="11">
        <f>SUM(K61:K64)</f>
        <v>10735</v>
      </c>
      <c r="L65" s="31">
        <f t="shared" si="0"/>
        <v>1707</v>
      </c>
      <c r="N65" s="11">
        <f>SUM(N61:N64)</f>
        <v>13226</v>
      </c>
      <c r="O65" s="11">
        <f>SUM(O61:O64)</f>
        <v>7592</v>
      </c>
      <c r="P65" s="31">
        <f t="shared" si="17"/>
        <v>-5634</v>
      </c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2:33" x14ac:dyDescent="0.35">
      <c r="B66" s="12" t="s">
        <v>59</v>
      </c>
      <c r="C66" s="33">
        <f>ROUND(C65/C23,1)</f>
        <v>7</v>
      </c>
      <c r="D66" s="33">
        <f>ROUND(D65/D23,1)</f>
        <v>5.5</v>
      </c>
      <c r="E66" s="33">
        <v>3.4</v>
      </c>
      <c r="F66" s="33">
        <f t="shared" ref="F66:K66" si="26">ROUND(F65/F23,1)</f>
        <v>2.8</v>
      </c>
      <c r="G66" s="33">
        <f t="shared" si="26"/>
        <v>2.2999999999999998</v>
      </c>
      <c r="H66" s="33">
        <f t="shared" si="26"/>
        <v>1.9</v>
      </c>
      <c r="I66" s="33">
        <f t="shared" si="26"/>
        <v>1.7</v>
      </c>
      <c r="J66" s="33">
        <f t="shared" si="26"/>
        <v>1.2</v>
      </c>
      <c r="K66" s="33">
        <f t="shared" si="26"/>
        <v>0.7</v>
      </c>
      <c r="L66" s="33">
        <f t="shared" si="0"/>
        <v>-0.5</v>
      </c>
      <c r="M66" s="14"/>
      <c r="N66" s="33" t="s">
        <v>15</v>
      </c>
      <c r="O66" s="33" t="s">
        <v>15</v>
      </c>
      <c r="P66" s="33" t="s">
        <v>15</v>
      </c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2:33" x14ac:dyDescent="0.35">
      <c r="B67" s="4"/>
      <c r="C67" s="34"/>
      <c r="D67" s="34"/>
      <c r="E67" s="34"/>
      <c r="F67" s="34"/>
      <c r="G67" s="34"/>
      <c r="H67" s="34"/>
      <c r="L67" s="34"/>
      <c r="P67" s="34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2:33" x14ac:dyDescent="0.35">
      <c r="B68" s="12" t="s">
        <v>60</v>
      </c>
      <c r="C68" s="13"/>
      <c r="D68" s="13"/>
      <c r="E68" s="13"/>
      <c r="F68" s="13"/>
      <c r="G68" s="13"/>
      <c r="H68" s="13"/>
      <c r="I68" s="13"/>
      <c r="J68" s="13">
        <v>11325.24198615</v>
      </c>
      <c r="K68" s="13">
        <v>15188</v>
      </c>
      <c r="L68" s="13">
        <f t="shared" si="0"/>
        <v>3862.7580138499998</v>
      </c>
      <c r="M68" s="14"/>
      <c r="N68" s="13">
        <v>16325</v>
      </c>
      <c r="O68" s="13">
        <v>12656</v>
      </c>
      <c r="P68" s="13">
        <f t="shared" si="17"/>
        <v>-3669</v>
      </c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2:33" x14ac:dyDescent="0.35">
      <c r="C69" s="1"/>
      <c r="E69" s="1"/>
      <c r="F69" s="1"/>
      <c r="G69" s="1"/>
      <c r="H69" s="1"/>
      <c r="J69" s="35"/>
      <c r="K69" s="35"/>
      <c r="L69" s="1"/>
      <c r="N69" s="35"/>
      <c r="O69" s="35"/>
      <c r="P69" s="1"/>
    </row>
    <row r="70" spans="2:33" x14ac:dyDescent="0.35">
      <c r="C70" s="1"/>
      <c r="E70" s="36"/>
      <c r="F70" s="36"/>
      <c r="G70" s="1"/>
      <c r="H70" s="1"/>
      <c r="L70" s="1"/>
      <c r="P70" s="1"/>
    </row>
    <row r="71" spans="2:33" x14ac:dyDescent="0.35">
      <c r="F71" s="1"/>
      <c r="G71" s="1"/>
      <c r="H71" s="1"/>
      <c r="J71" s="1"/>
      <c r="K71" s="1"/>
      <c r="N71" s="1"/>
      <c r="O71" s="1"/>
    </row>
    <row r="73" spans="2:33" x14ac:dyDescent="0.35">
      <c r="F73" s="1"/>
      <c r="G73" s="1"/>
      <c r="H73" s="1"/>
      <c r="I73" s="1"/>
      <c r="J73" s="1"/>
      <c r="K73" s="1"/>
      <c r="L73" s="1"/>
      <c r="N73" s="1"/>
      <c r="O73" s="1"/>
      <c r="P73" s="1"/>
    </row>
    <row r="74" spans="2:33" x14ac:dyDescent="0.35">
      <c r="F74" s="1"/>
      <c r="G74" s="1"/>
      <c r="H74" s="1"/>
      <c r="I74" s="1"/>
      <c r="J74" s="1"/>
      <c r="K74" s="1"/>
      <c r="N74" s="1"/>
      <c r="O74" s="1"/>
    </row>
    <row r="75" spans="2:33" x14ac:dyDescent="0.35">
      <c r="F75" s="37"/>
      <c r="G75" s="37"/>
      <c r="H75" s="37"/>
      <c r="I75" s="37"/>
      <c r="J75" s="37"/>
      <c r="K75" s="37"/>
      <c r="N75" s="37"/>
      <c r="O75" s="37"/>
    </row>
  </sheetData>
  <pageMargins left="0.7" right="0.7" top="0.75" bottom="0.75" header="0.3" footer="0.3"/>
  <pageSetup paperSize="9" scale="48" orientation="landscape" r:id="rId1"/>
  <headerFooter>
    <oddFooter>&amp;R&amp;"verdana,Regular"Genele Açık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57"/>
  <sheetViews>
    <sheetView showGridLines="0" zoomScale="80" zoomScaleNormal="80" workbookViewId="0">
      <pane xSplit="2" ySplit="3" topLeftCell="C4" activePane="bottomRight" state="frozen"/>
      <selection activeCell="K29" sqref="K29"/>
      <selection pane="topRight" activeCell="K29" sqref="K29"/>
      <selection pane="bottomLeft" activeCell="K29" sqref="K29"/>
      <selection pane="bottomRight" activeCell="B17" sqref="B17"/>
    </sheetView>
  </sheetViews>
  <sheetFormatPr defaultColWidth="8.90625" defaultRowHeight="14.5" x14ac:dyDescent="0.35"/>
  <cols>
    <col min="1" max="1" width="8.453125" customWidth="1"/>
    <col min="2" max="2" width="54.08984375" customWidth="1"/>
    <col min="3" max="12" width="10.6328125" customWidth="1"/>
    <col min="13" max="13" width="4.90625" bestFit="1" customWidth="1"/>
    <col min="14" max="16" width="10.6328125" customWidth="1"/>
  </cols>
  <sheetData>
    <row r="1" spans="2:17" x14ac:dyDescent="0.35">
      <c r="C1" s="1"/>
      <c r="D1" s="1"/>
      <c r="E1" s="1"/>
      <c r="F1" s="2"/>
      <c r="G1" s="2"/>
      <c r="H1" s="2"/>
      <c r="L1" s="2"/>
      <c r="P1" s="2"/>
    </row>
    <row r="2" spans="2:17" x14ac:dyDescent="0.35">
      <c r="B2" s="38" t="s">
        <v>61</v>
      </c>
      <c r="C2" s="39" t="s">
        <v>1</v>
      </c>
      <c r="D2" s="39" t="s">
        <v>1</v>
      </c>
      <c r="E2" s="39" t="s">
        <v>1</v>
      </c>
      <c r="F2" s="39" t="s">
        <v>1</v>
      </c>
      <c r="G2" s="39" t="s">
        <v>1</v>
      </c>
      <c r="H2" s="39" t="s">
        <v>1</v>
      </c>
      <c r="I2" s="39" t="s">
        <v>1</v>
      </c>
      <c r="J2" s="39" t="s">
        <v>1</v>
      </c>
      <c r="K2" s="39" t="s">
        <v>1</v>
      </c>
      <c r="L2" s="5" t="str">
        <f>Consolidated!L2</f>
        <v>Delta</v>
      </c>
      <c r="M2" s="40"/>
      <c r="N2" s="5" t="s">
        <v>3</v>
      </c>
      <c r="O2" s="5" t="s">
        <v>3</v>
      </c>
      <c r="P2" s="5" t="s">
        <v>2</v>
      </c>
    </row>
    <row r="3" spans="2:17" ht="15" thickBot="1" x14ac:dyDescent="0.4">
      <c r="B3" s="41" t="s">
        <v>4</v>
      </c>
      <c r="C3" s="42">
        <v>2014</v>
      </c>
      <c r="D3" s="42">
        <v>2015</v>
      </c>
      <c r="E3" s="42">
        <v>2016</v>
      </c>
      <c r="F3" s="42">
        <v>2017</v>
      </c>
      <c r="G3" s="42">
        <v>2018</v>
      </c>
      <c r="H3" s="42">
        <v>2019</v>
      </c>
      <c r="I3" s="8">
        <v>2020</v>
      </c>
      <c r="J3" s="8">
        <v>2021</v>
      </c>
      <c r="K3" s="8">
        <v>2022</v>
      </c>
      <c r="L3" s="9" t="str">
        <f>Consolidated!L3</f>
        <v>21-22</v>
      </c>
      <c r="M3" s="40"/>
      <c r="N3" s="8">
        <v>2022</v>
      </c>
      <c r="O3" s="8">
        <v>2023</v>
      </c>
      <c r="P3" s="9" t="s">
        <v>6</v>
      </c>
    </row>
    <row r="4" spans="2:17" x14ac:dyDescent="0.35">
      <c r="B4" s="16" t="s">
        <v>62</v>
      </c>
      <c r="C4" s="43">
        <v>299.22800000000018</v>
      </c>
      <c r="D4" s="43">
        <v>311.61800000000056</v>
      </c>
      <c r="E4" s="43">
        <v>312.18900000000048</v>
      </c>
      <c r="F4" s="43">
        <v>334.85956230004615</v>
      </c>
      <c r="G4" s="43">
        <v>621</v>
      </c>
      <c r="H4" s="43">
        <v>657</v>
      </c>
      <c r="I4" s="43">
        <v>738</v>
      </c>
      <c r="J4" s="43">
        <v>974</v>
      </c>
      <c r="K4" s="43">
        <v>2873</v>
      </c>
      <c r="L4" s="43">
        <f>K4-J4</f>
        <v>1899</v>
      </c>
      <c r="M4" s="44"/>
      <c r="N4" s="43">
        <v>625</v>
      </c>
      <c r="O4" s="43">
        <v>939</v>
      </c>
      <c r="P4" s="43">
        <f>O4-N4</f>
        <v>314</v>
      </c>
      <c r="Q4" s="18"/>
    </row>
    <row r="5" spans="2:17" x14ac:dyDescent="0.35">
      <c r="B5" s="16" t="s">
        <v>63</v>
      </c>
      <c r="C5" s="43">
        <v>22.606147221013639</v>
      </c>
      <c r="D5" s="43">
        <v>72.397000000000673</v>
      </c>
      <c r="E5" s="43">
        <v>144.58423525436825</v>
      </c>
      <c r="F5" s="43">
        <v>73.956999999999894</v>
      </c>
      <c r="G5" s="43">
        <v>46</v>
      </c>
      <c r="H5" s="43">
        <v>97</v>
      </c>
      <c r="I5" s="43">
        <v>482</v>
      </c>
      <c r="J5" s="43">
        <v>189</v>
      </c>
      <c r="K5" s="43">
        <v>1002</v>
      </c>
      <c r="L5" s="43">
        <f t="shared" ref="L5:L18" si="0">K5-J5</f>
        <v>813</v>
      </c>
      <c r="M5" s="44"/>
      <c r="N5" s="43">
        <v>87</v>
      </c>
      <c r="O5" s="43">
        <v>395</v>
      </c>
      <c r="P5" s="43">
        <f t="shared" ref="P5" si="1">O5-N5</f>
        <v>308</v>
      </c>
      <c r="Q5" s="18"/>
    </row>
    <row r="6" spans="2:17" x14ac:dyDescent="0.35">
      <c r="B6" s="16" t="s">
        <v>64</v>
      </c>
      <c r="C6" s="43">
        <v>-173.78114722101355</v>
      </c>
      <c r="D6" s="43">
        <v>-223.7378191757397</v>
      </c>
      <c r="E6" s="43">
        <v>-230.84508382045973</v>
      </c>
      <c r="F6" s="43">
        <v>-246.28291100266162</v>
      </c>
      <c r="G6" s="43">
        <f>-323-G26</f>
        <v>-315</v>
      </c>
      <c r="H6" s="43">
        <f>-325-H26</f>
        <v>-307</v>
      </c>
      <c r="I6" s="43">
        <v>-369</v>
      </c>
      <c r="J6" s="43">
        <v>-427</v>
      </c>
      <c r="K6" s="43">
        <v>-959</v>
      </c>
      <c r="L6" s="43">
        <f t="shared" si="0"/>
        <v>-532</v>
      </c>
      <c r="M6" s="46"/>
      <c r="N6" s="43">
        <v>-171</v>
      </c>
      <c r="O6" s="43">
        <v>-402</v>
      </c>
      <c r="P6" s="43">
        <f t="shared" ref="P6:P18" si="2">O6-N6</f>
        <v>-231</v>
      </c>
    </row>
    <row r="7" spans="2:17" x14ac:dyDescent="0.35">
      <c r="B7" s="16" t="s">
        <v>65</v>
      </c>
      <c r="C7" s="43">
        <f>SUM(C8:C10)</f>
        <v>11.761999999999986</v>
      </c>
      <c r="D7" s="43">
        <f t="shared" ref="D7:K7" si="3">SUM(D8:D10)</f>
        <v>111.092</v>
      </c>
      <c r="E7" s="43">
        <f t="shared" si="3"/>
        <v>70.445821000000009</v>
      </c>
      <c r="F7" s="43">
        <f t="shared" si="3"/>
        <v>88.808999999999997</v>
      </c>
      <c r="G7" s="43">
        <f t="shared" si="3"/>
        <v>58</v>
      </c>
      <c r="H7" s="43">
        <f t="shared" si="3"/>
        <v>120</v>
      </c>
      <c r="I7" s="43">
        <f t="shared" si="3"/>
        <v>44</v>
      </c>
      <c r="J7" s="43">
        <f t="shared" si="3"/>
        <v>154</v>
      </c>
      <c r="K7" s="43">
        <f t="shared" si="3"/>
        <v>252</v>
      </c>
      <c r="L7" s="43">
        <f t="shared" si="0"/>
        <v>98</v>
      </c>
      <c r="M7" s="44"/>
      <c r="N7" s="43">
        <f t="shared" ref="N7:O7" si="4">SUM(N8:N10)</f>
        <v>4</v>
      </c>
      <c r="O7" s="43">
        <f t="shared" si="4"/>
        <v>-84</v>
      </c>
      <c r="P7" s="43">
        <f t="shared" si="2"/>
        <v>-88</v>
      </c>
    </row>
    <row r="8" spans="2:17" x14ac:dyDescent="0.35">
      <c r="B8" s="32" t="s">
        <v>66</v>
      </c>
      <c r="C8" s="43">
        <v>-165.72300000000001</v>
      </c>
      <c r="D8" s="43">
        <v>-131.27500000000001</v>
      </c>
      <c r="E8" s="43">
        <v>-86.338178999999997</v>
      </c>
      <c r="F8" s="43">
        <v>-75.184078999999997</v>
      </c>
      <c r="G8" s="43">
        <f>-84-G27</f>
        <v>-84</v>
      </c>
      <c r="H8" s="43">
        <f>-63-H27</f>
        <v>-63</v>
      </c>
      <c r="I8" s="43">
        <v>-140</v>
      </c>
      <c r="J8" s="43">
        <v>-73</v>
      </c>
      <c r="K8" s="43">
        <v>-180</v>
      </c>
      <c r="L8" s="43">
        <f t="shared" si="0"/>
        <v>-107</v>
      </c>
      <c r="M8" s="44"/>
      <c r="N8" s="43">
        <v>-59</v>
      </c>
      <c r="O8" s="43">
        <v>-215</v>
      </c>
      <c r="P8" s="43">
        <f t="shared" si="2"/>
        <v>-156</v>
      </c>
    </row>
    <row r="9" spans="2:17" x14ac:dyDescent="0.35">
      <c r="B9" s="32" t="s">
        <v>67</v>
      </c>
      <c r="C9" s="43">
        <v>79.484999999999999</v>
      </c>
      <c r="D9" s="43">
        <v>86.367000000000004</v>
      </c>
      <c r="E9" s="43">
        <v>66.784000000000006</v>
      </c>
      <c r="F9" s="43">
        <v>70.993078999999994</v>
      </c>
      <c r="G9" s="43">
        <v>84</v>
      </c>
      <c r="H9" s="43">
        <v>144</v>
      </c>
      <c r="I9" s="43">
        <v>138</v>
      </c>
      <c r="J9" s="43">
        <v>166</v>
      </c>
      <c r="K9" s="43">
        <v>362</v>
      </c>
      <c r="L9" s="43">
        <f t="shared" si="0"/>
        <v>196</v>
      </c>
      <c r="M9" s="44"/>
      <c r="N9" s="43">
        <v>52</v>
      </c>
      <c r="O9" s="43">
        <v>122</v>
      </c>
      <c r="P9" s="43">
        <f t="shared" si="2"/>
        <v>70</v>
      </c>
    </row>
    <row r="10" spans="2:17" x14ac:dyDescent="0.35">
      <c r="B10" s="32" t="s">
        <v>68</v>
      </c>
      <c r="C10" s="43">
        <v>98</v>
      </c>
      <c r="D10" s="43">
        <v>156</v>
      </c>
      <c r="E10" s="43">
        <v>90</v>
      </c>
      <c r="F10" s="43">
        <v>93</v>
      </c>
      <c r="G10" s="43">
        <v>58</v>
      </c>
      <c r="H10" s="43">
        <v>39</v>
      </c>
      <c r="I10" s="43">
        <v>46</v>
      </c>
      <c r="J10" s="43">
        <v>61</v>
      </c>
      <c r="K10" s="43">
        <v>70</v>
      </c>
      <c r="L10" s="43">
        <f t="shared" si="0"/>
        <v>9</v>
      </c>
      <c r="M10" s="44"/>
      <c r="N10" s="43">
        <v>11</v>
      </c>
      <c r="O10" s="43">
        <v>9</v>
      </c>
      <c r="P10" s="43">
        <f t="shared" si="2"/>
        <v>-2</v>
      </c>
    </row>
    <row r="11" spans="2:17" x14ac:dyDescent="0.35">
      <c r="B11" s="16" t="s">
        <v>37</v>
      </c>
      <c r="C11" s="43">
        <v>-14.565</v>
      </c>
      <c r="D11" s="43">
        <v>8.3518759999999972</v>
      </c>
      <c r="E11" s="43">
        <v>-6.4528210000000072</v>
      </c>
      <c r="F11" s="43">
        <v>-4.5625489498420002</v>
      </c>
      <c r="G11" s="43">
        <f>-23-G28</f>
        <v>-23</v>
      </c>
      <c r="H11" s="43">
        <f>-9-H28</f>
        <v>-9</v>
      </c>
      <c r="I11" s="43">
        <v>-19</v>
      </c>
      <c r="J11" s="43">
        <v>72</v>
      </c>
      <c r="K11" s="43">
        <v>-531</v>
      </c>
      <c r="L11" s="43">
        <f t="shared" si="0"/>
        <v>-603</v>
      </c>
      <c r="M11" s="44"/>
      <c r="N11" s="43">
        <v>-24</v>
      </c>
      <c r="O11" s="43">
        <v>-39</v>
      </c>
      <c r="P11" s="43">
        <f t="shared" si="2"/>
        <v>-15</v>
      </c>
    </row>
    <row r="12" spans="2:17" x14ac:dyDescent="0.35">
      <c r="B12" s="12" t="s">
        <v>27</v>
      </c>
      <c r="C12" s="47">
        <f>SUM(C4:C7,C11)</f>
        <v>145.25000000000028</v>
      </c>
      <c r="D12" s="47">
        <f>SUM(D4:D7,D11)</f>
        <v>279.72105682426155</v>
      </c>
      <c r="E12" s="47">
        <f>SUM(E4:E7,E11)</f>
        <v>289.92115143390896</v>
      </c>
      <c r="F12" s="47">
        <f>SUM(F4:F7,F11)</f>
        <v>246.7801023475424</v>
      </c>
      <c r="G12" s="47">
        <f>SUM(G4:G7,G11)</f>
        <v>387</v>
      </c>
      <c r="H12" s="47">
        <f>SUM(H4:H7,H11)</f>
        <v>558</v>
      </c>
      <c r="I12" s="47">
        <f>SUM(I4:I7,I11)</f>
        <v>876</v>
      </c>
      <c r="J12" s="47">
        <f>SUM(J4:J7,J11)</f>
        <v>962</v>
      </c>
      <c r="K12" s="47">
        <f>SUM(K4:K7,K11)</f>
        <v>2637</v>
      </c>
      <c r="L12" s="47">
        <f t="shared" si="0"/>
        <v>1675</v>
      </c>
      <c r="M12" s="48"/>
      <c r="N12" s="47">
        <f>SUM(N4:N7,N11)</f>
        <v>521</v>
      </c>
      <c r="O12" s="47">
        <f>SUM(O4:O7,O11)</f>
        <v>809</v>
      </c>
      <c r="P12" s="47">
        <f t="shared" si="2"/>
        <v>288</v>
      </c>
    </row>
    <row r="13" spans="2:17" x14ac:dyDescent="0.35">
      <c r="B13" s="10" t="s">
        <v>69</v>
      </c>
      <c r="C13" s="49">
        <v>-94.125463529883277</v>
      </c>
      <c r="D13" s="49">
        <v>84.147117730128457</v>
      </c>
      <c r="E13" s="49">
        <v>-101.23108797954657</v>
      </c>
      <c r="F13" s="50">
        <v>14</v>
      </c>
      <c r="G13" s="50">
        <v>-454</v>
      </c>
      <c r="H13" s="50">
        <v>811</v>
      </c>
      <c r="I13" s="43">
        <v>-119</v>
      </c>
      <c r="J13" s="43">
        <v>-2029</v>
      </c>
      <c r="K13" s="43">
        <v>6711</v>
      </c>
      <c r="L13" s="50">
        <f t="shared" si="0"/>
        <v>8740</v>
      </c>
      <c r="M13" s="48"/>
      <c r="N13" s="43">
        <v>-2800</v>
      </c>
      <c r="O13" s="43">
        <v>1988.1407821910639</v>
      </c>
      <c r="P13" s="43">
        <f t="shared" si="2"/>
        <v>4788.1407821910634</v>
      </c>
    </row>
    <row r="14" spans="2:17" x14ac:dyDescent="0.35">
      <c r="B14" s="10" t="s">
        <v>70</v>
      </c>
      <c r="C14" s="49">
        <v>50.718258292059382</v>
      </c>
      <c r="D14" s="49">
        <v>62.977060449999662</v>
      </c>
      <c r="E14" s="49">
        <v>75.537088250000323</v>
      </c>
      <c r="F14" s="50">
        <v>140.46049025315006</v>
      </c>
      <c r="G14" s="50">
        <v>246</v>
      </c>
      <c r="H14" s="50">
        <v>64</v>
      </c>
      <c r="I14" s="43">
        <v>-25</v>
      </c>
      <c r="J14" s="43">
        <v>-39</v>
      </c>
      <c r="K14" s="43">
        <v>324</v>
      </c>
      <c r="L14" s="50">
        <f t="shared" si="0"/>
        <v>363</v>
      </c>
      <c r="M14" s="48"/>
      <c r="N14" s="43">
        <v>239</v>
      </c>
      <c r="O14" s="43">
        <v>219.17194181000079</v>
      </c>
      <c r="P14" s="43">
        <f t="shared" si="2"/>
        <v>-19.828058189999211</v>
      </c>
    </row>
    <row r="15" spans="2:17" x14ac:dyDescent="0.35">
      <c r="B15" s="10" t="s">
        <v>71</v>
      </c>
      <c r="C15" s="49">
        <v>-8.2237827219789352</v>
      </c>
      <c r="D15" s="49">
        <v>39.088979237840363</v>
      </c>
      <c r="E15" s="49">
        <v>93.439336224535054</v>
      </c>
      <c r="F15" s="50">
        <v>-72.272592600692462</v>
      </c>
      <c r="G15" s="50">
        <f>-317-G30</f>
        <v>-269</v>
      </c>
      <c r="H15" s="50">
        <f>342-H30</f>
        <v>339</v>
      </c>
      <c r="I15" s="43">
        <v>51</v>
      </c>
      <c r="J15" s="43">
        <v>912.93003121627225</v>
      </c>
      <c r="K15" s="43">
        <v>-4353</v>
      </c>
      <c r="L15" s="50">
        <f t="shared" si="0"/>
        <v>-5265.9300312162723</v>
      </c>
      <c r="M15" s="48"/>
      <c r="N15" s="43">
        <v>-1558</v>
      </c>
      <c r="O15" s="43">
        <v>592.52607601901946</v>
      </c>
      <c r="P15" s="43">
        <f t="shared" si="2"/>
        <v>2150.5260760190195</v>
      </c>
    </row>
    <row r="16" spans="2:17" x14ac:dyDescent="0.35">
      <c r="B16" s="12" t="s">
        <v>49</v>
      </c>
      <c r="C16" s="47">
        <f t="shared" ref="C16:H16" si="5">SUM(C12:C15)</f>
        <v>93.619012040197461</v>
      </c>
      <c r="D16" s="47">
        <f t="shared" si="5"/>
        <v>465.93421424223004</v>
      </c>
      <c r="E16" s="47">
        <f t="shared" si="5"/>
        <v>357.66648792889777</v>
      </c>
      <c r="F16" s="47">
        <f t="shared" si="5"/>
        <v>328.96800000000002</v>
      </c>
      <c r="G16" s="47">
        <f t="shared" si="5"/>
        <v>-90</v>
      </c>
      <c r="H16" s="47">
        <f t="shared" si="5"/>
        <v>1772</v>
      </c>
      <c r="I16" s="47">
        <f t="shared" ref="I16:K16" si="6">SUM(I12:I15)</f>
        <v>783</v>
      </c>
      <c r="J16" s="47">
        <f t="shared" si="6"/>
        <v>-193.06996878372775</v>
      </c>
      <c r="K16" s="47">
        <f t="shared" si="6"/>
        <v>5319</v>
      </c>
      <c r="L16" s="47">
        <f t="shared" si="0"/>
        <v>5512.0699687837277</v>
      </c>
      <c r="M16" s="48"/>
      <c r="N16" s="47">
        <f t="shared" ref="N16:O16" si="7">SUM(N12:N15)</f>
        <v>-3598</v>
      </c>
      <c r="O16" s="47">
        <f t="shared" si="7"/>
        <v>3608.8388000200839</v>
      </c>
      <c r="P16" s="47">
        <f t="shared" si="2"/>
        <v>7206.8388000200839</v>
      </c>
    </row>
    <row r="17" spans="2:16" x14ac:dyDescent="0.35">
      <c r="B17" s="10" t="s">
        <v>50</v>
      </c>
      <c r="C17" s="51">
        <v>-45.805712960197368</v>
      </c>
      <c r="D17" s="51">
        <v>-45.947109931561464</v>
      </c>
      <c r="E17" s="51">
        <v>-35.093000000000004</v>
      </c>
      <c r="F17" s="43">
        <v>-29.882000000000001</v>
      </c>
      <c r="G17" s="50">
        <f>-33-5-G32</f>
        <v>-32</v>
      </c>
      <c r="H17" s="50">
        <f>-47-4-H32</f>
        <v>-47</v>
      </c>
      <c r="I17" s="43">
        <v>-38</v>
      </c>
      <c r="J17" s="43">
        <v>-37</v>
      </c>
      <c r="K17" s="43">
        <v>-133</v>
      </c>
      <c r="L17" s="43">
        <f t="shared" si="0"/>
        <v>-96</v>
      </c>
      <c r="M17" s="44"/>
      <c r="N17" s="43">
        <v>-26</v>
      </c>
      <c r="O17" s="43">
        <v>-32.744</v>
      </c>
      <c r="P17" s="43">
        <f t="shared" si="2"/>
        <v>-6.7439999999999998</v>
      </c>
    </row>
    <row r="18" spans="2:16" x14ac:dyDescent="0.35">
      <c r="B18" s="12" t="s">
        <v>51</v>
      </c>
      <c r="C18" s="47">
        <f t="shared" ref="C18:H18" si="8">SUM(C16:C17)</f>
        <v>47.813299080000093</v>
      </c>
      <c r="D18" s="47">
        <f t="shared" si="8"/>
        <v>419.9871043106686</v>
      </c>
      <c r="E18" s="47">
        <f t="shared" si="8"/>
        <v>322.57348792889775</v>
      </c>
      <c r="F18" s="47">
        <f t="shared" si="8"/>
        <v>299.08600000000001</v>
      </c>
      <c r="G18" s="47">
        <f t="shared" si="8"/>
        <v>-122</v>
      </c>
      <c r="H18" s="47">
        <f t="shared" si="8"/>
        <v>1725</v>
      </c>
      <c r="I18" s="47">
        <f>SUM(I16:I17)</f>
        <v>745</v>
      </c>
      <c r="J18" s="47">
        <f>SUM(J16:J17)</f>
        <v>-230.06996878372775</v>
      </c>
      <c r="K18" s="47">
        <f>SUM(K16:K17)</f>
        <v>5186</v>
      </c>
      <c r="L18" s="47">
        <f t="shared" si="0"/>
        <v>5416.0699687837277</v>
      </c>
      <c r="M18" s="48"/>
      <c r="N18" s="47">
        <f>SUM(N16:N17)</f>
        <v>-3624</v>
      </c>
      <c r="O18" s="47">
        <f>SUM(O16:O17)</f>
        <v>3576.0948000200838</v>
      </c>
      <c r="P18" s="47">
        <f t="shared" si="2"/>
        <v>7200.0948000200842</v>
      </c>
    </row>
    <row r="20" spans="2:16" x14ac:dyDescent="0.35">
      <c r="B20" s="16"/>
      <c r="C20" s="31"/>
      <c r="D20" s="52"/>
      <c r="E20" s="52"/>
      <c r="F20" s="52"/>
      <c r="G20" s="52"/>
      <c r="H20" s="52"/>
      <c r="I20" s="52"/>
      <c r="J20" s="52"/>
      <c r="K20" s="52"/>
      <c r="L20" s="52"/>
      <c r="N20" s="52"/>
      <c r="O20" s="52"/>
      <c r="P20" s="52"/>
    </row>
    <row r="21" spans="2:16" x14ac:dyDescent="0.35">
      <c r="B21" s="38" t="s">
        <v>72</v>
      </c>
      <c r="C21" s="39" t="s">
        <v>1</v>
      </c>
      <c r="D21" s="39" t="s">
        <v>1</v>
      </c>
      <c r="E21" s="39" t="s">
        <v>1</v>
      </c>
      <c r="F21" s="39" t="s">
        <v>1</v>
      </c>
      <c r="G21" s="39" t="s">
        <v>1</v>
      </c>
      <c r="H21" s="39" t="s">
        <v>1</v>
      </c>
      <c r="I21" s="39" t="s">
        <v>1</v>
      </c>
      <c r="J21" s="39" t="s">
        <v>1</v>
      </c>
      <c r="K21" s="39" t="s">
        <v>1</v>
      </c>
      <c r="L21" s="5" t="str">
        <f>L2</f>
        <v>Delta</v>
      </c>
      <c r="M21" s="40"/>
      <c r="N21" s="5" t="s">
        <v>3</v>
      </c>
      <c r="O21" s="5" t="s">
        <v>3</v>
      </c>
      <c r="P21" s="5" t="s">
        <v>2</v>
      </c>
    </row>
    <row r="22" spans="2:16" ht="15" thickBot="1" x14ac:dyDescent="0.4">
      <c r="B22" s="41" t="s">
        <v>4</v>
      </c>
      <c r="C22" s="42">
        <v>2014</v>
      </c>
      <c r="D22" s="42">
        <v>2015</v>
      </c>
      <c r="E22" s="42">
        <v>2016</v>
      </c>
      <c r="F22" s="42">
        <v>2017</v>
      </c>
      <c r="G22" s="42">
        <v>2018</v>
      </c>
      <c r="H22" s="42">
        <v>2019</v>
      </c>
      <c r="I22" s="8">
        <v>2020</v>
      </c>
      <c r="J22" s="8">
        <v>2021</v>
      </c>
      <c r="K22" s="8">
        <v>2022</v>
      </c>
      <c r="L22" s="8" t="str">
        <f>L3</f>
        <v>21-22</v>
      </c>
      <c r="M22" s="40"/>
      <c r="N22" s="8">
        <v>2022</v>
      </c>
      <c r="O22" s="8">
        <v>2023</v>
      </c>
      <c r="P22" s="9" t="s">
        <v>6</v>
      </c>
    </row>
    <row r="23" spans="2:16" x14ac:dyDescent="0.35">
      <c r="B23" s="16" t="s">
        <v>7</v>
      </c>
      <c r="C23" s="45" t="s">
        <v>15</v>
      </c>
      <c r="D23" s="45" t="s">
        <v>15</v>
      </c>
      <c r="E23" s="45" t="s">
        <v>15</v>
      </c>
      <c r="F23" s="45" t="s">
        <v>15</v>
      </c>
      <c r="G23" s="50">
        <v>16</v>
      </c>
      <c r="H23" s="50">
        <v>22</v>
      </c>
      <c r="I23" s="43">
        <v>26</v>
      </c>
      <c r="J23" s="43">
        <v>180</v>
      </c>
      <c r="K23" s="43">
        <v>234</v>
      </c>
      <c r="L23" s="50">
        <f t="shared" ref="L23:L33" si="9">K23-J23</f>
        <v>54</v>
      </c>
      <c r="M23" s="48"/>
      <c r="N23" s="43">
        <v>41</v>
      </c>
      <c r="O23" s="43">
        <v>72</v>
      </c>
      <c r="P23" s="50">
        <f t="shared" ref="P23:P33" si="10">O23-N23</f>
        <v>31</v>
      </c>
    </row>
    <row r="24" spans="2:16" x14ac:dyDescent="0.35">
      <c r="B24" s="16" t="s">
        <v>8</v>
      </c>
      <c r="C24" s="45" t="s">
        <v>15</v>
      </c>
      <c r="D24" s="45" t="s">
        <v>15</v>
      </c>
      <c r="E24" s="45" t="s">
        <v>15</v>
      </c>
      <c r="F24" s="45" t="s">
        <v>15</v>
      </c>
      <c r="G24" s="50">
        <v>-5</v>
      </c>
      <c r="H24" s="50">
        <v>-3</v>
      </c>
      <c r="I24" s="43">
        <v>-5</v>
      </c>
      <c r="J24" s="43">
        <v>-75</v>
      </c>
      <c r="K24" s="43">
        <v>-74</v>
      </c>
      <c r="L24" s="50">
        <f t="shared" si="9"/>
        <v>1</v>
      </c>
      <c r="M24" s="48"/>
      <c r="N24" s="43">
        <v>-5</v>
      </c>
      <c r="O24" s="43">
        <v>-57</v>
      </c>
      <c r="P24" s="50">
        <f t="shared" si="10"/>
        <v>-52</v>
      </c>
    </row>
    <row r="25" spans="2:16" x14ac:dyDescent="0.35">
      <c r="B25" s="12" t="s">
        <v>73</v>
      </c>
      <c r="C25" s="53" t="s">
        <v>15</v>
      </c>
      <c r="D25" s="53" t="s">
        <v>15</v>
      </c>
      <c r="E25" s="53" t="s">
        <v>15</v>
      </c>
      <c r="F25" s="53" t="s">
        <v>15</v>
      </c>
      <c r="G25" s="47">
        <f t="shared" ref="G25:J25" si="11">SUM(G23:G24)</f>
        <v>11</v>
      </c>
      <c r="H25" s="47">
        <f t="shared" si="11"/>
        <v>19</v>
      </c>
      <c r="I25" s="47">
        <f t="shared" si="11"/>
        <v>21</v>
      </c>
      <c r="J25" s="47">
        <f t="shared" si="11"/>
        <v>105</v>
      </c>
      <c r="K25" s="47">
        <f t="shared" ref="K25" si="12">SUM(K23:K24)</f>
        <v>160</v>
      </c>
      <c r="L25" s="47">
        <f t="shared" si="9"/>
        <v>55</v>
      </c>
      <c r="M25" s="48"/>
      <c r="N25" s="47">
        <f t="shared" ref="N25:O25" si="13">SUM(N23:N24)</f>
        <v>36</v>
      </c>
      <c r="O25" s="47">
        <f t="shared" si="13"/>
        <v>15</v>
      </c>
      <c r="P25" s="47">
        <f t="shared" si="10"/>
        <v>-21</v>
      </c>
    </row>
    <row r="26" spans="2:16" x14ac:dyDescent="0.35">
      <c r="B26" t="s">
        <v>74</v>
      </c>
      <c r="C26" s="45" t="s">
        <v>15</v>
      </c>
      <c r="D26" s="45" t="s">
        <v>15</v>
      </c>
      <c r="E26" s="45" t="s">
        <v>15</v>
      </c>
      <c r="F26" s="45" t="s">
        <v>15</v>
      </c>
      <c r="G26" s="50">
        <v>-8</v>
      </c>
      <c r="H26" s="50">
        <v>-18</v>
      </c>
      <c r="I26" s="43">
        <v>-16</v>
      </c>
      <c r="J26" s="43">
        <v>-23</v>
      </c>
      <c r="K26" s="43">
        <v>-84</v>
      </c>
      <c r="L26" s="50">
        <f t="shared" si="9"/>
        <v>-61</v>
      </c>
      <c r="M26" s="48"/>
      <c r="N26" s="43">
        <v>-9</v>
      </c>
      <c r="O26" s="43">
        <v>-35</v>
      </c>
      <c r="P26" s="50">
        <f t="shared" si="10"/>
        <v>-26</v>
      </c>
    </row>
    <row r="27" spans="2:16" x14ac:dyDescent="0.35">
      <c r="B27" t="s">
        <v>66</v>
      </c>
      <c r="C27" s="45" t="s">
        <v>15</v>
      </c>
      <c r="D27" s="45" t="s">
        <v>15</v>
      </c>
      <c r="E27" s="45" t="s">
        <v>15</v>
      </c>
      <c r="F27" s="45" t="s">
        <v>15</v>
      </c>
      <c r="G27" s="50">
        <v>0</v>
      </c>
      <c r="H27" s="50">
        <v>0</v>
      </c>
      <c r="I27" s="43">
        <v>-2</v>
      </c>
      <c r="J27" s="43">
        <v>-2</v>
      </c>
      <c r="K27" s="43">
        <v>-3</v>
      </c>
      <c r="L27" s="50">
        <f t="shared" si="9"/>
        <v>-1</v>
      </c>
      <c r="M27" s="48"/>
      <c r="N27" s="43">
        <v>-3</v>
      </c>
      <c r="O27" s="45" t="s">
        <v>15</v>
      </c>
      <c r="P27" s="50">
        <f>-N27</f>
        <v>3</v>
      </c>
    </row>
    <row r="28" spans="2:16" x14ac:dyDescent="0.35">
      <c r="B28" t="s">
        <v>37</v>
      </c>
      <c r="C28" s="45" t="s">
        <v>15</v>
      </c>
      <c r="D28" s="45" t="s">
        <v>15</v>
      </c>
      <c r="E28" s="45" t="s">
        <v>15</v>
      </c>
      <c r="F28" s="45" t="s">
        <v>15</v>
      </c>
      <c r="G28" s="50">
        <v>0</v>
      </c>
      <c r="H28" s="50">
        <v>0</v>
      </c>
      <c r="I28" s="43">
        <v>0</v>
      </c>
      <c r="J28" s="43">
        <v>-45</v>
      </c>
      <c r="K28" s="43">
        <v>-64</v>
      </c>
      <c r="L28" s="50">
        <f t="shared" si="9"/>
        <v>-19</v>
      </c>
      <c r="M28" s="48"/>
      <c r="N28" s="43">
        <v>-7</v>
      </c>
      <c r="O28" s="43">
        <v>-15</v>
      </c>
      <c r="P28" s="50">
        <f t="shared" si="10"/>
        <v>-8</v>
      </c>
    </row>
    <row r="29" spans="2:16" x14ac:dyDescent="0.35">
      <c r="B29" s="12" t="s">
        <v>27</v>
      </c>
      <c r="C29" s="53" t="s">
        <v>15</v>
      </c>
      <c r="D29" s="53" t="s">
        <v>15</v>
      </c>
      <c r="E29" s="53" t="s">
        <v>15</v>
      </c>
      <c r="F29" s="53" t="s">
        <v>15</v>
      </c>
      <c r="G29" s="47">
        <f t="shared" ref="G29:J29" si="14">SUM(G25:G28)</f>
        <v>3</v>
      </c>
      <c r="H29" s="47">
        <f t="shared" si="14"/>
        <v>1</v>
      </c>
      <c r="I29" s="47">
        <f t="shared" si="14"/>
        <v>3</v>
      </c>
      <c r="J29" s="47">
        <f t="shared" si="14"/>
        <v>35</v>
      </c>
      <c r="K29" s="47">
        <f t="shared" ref="K29" si="15">SUM(K25:K28)</f>
        <v>9</v>
      </c>
      <c r="L29" s="47">
        <f t="shared" si="9"/>
        <v>-26</v>
      </c>
      <c r="M29" s="48"/>
      <c r="N29" s="47">
        <f t="shared" ref="N29:O29" si="16">SUM(N25:N28)</f>
        <v>17</v>
      </c>
      <c r="O29" s="47">
        <f t="shared" si="16"/>
        <v>-35</v>
      </c>
      <c r="P29" s="47">
        <f t="shared" si="10"/>
        <v>-52</v>
      </c>
    </row>
    <row r="30" spans="2:16" x14ac:dyDescent="0.35">
      <c r="B30" s="10" t="s">
        <v>71</v>
      </c>
      <c r="C30" s="45" t="s">
        <v>15</v>
      </c>
      <c r="D30" s="45" t="s">
        <v>15</v>
      </c>
      <c r="E30" s="45" t="s">
        <v>15</v>
      </c>
      <c r="F30" s="45" t="s">
        <v>15</v>
      </c>
      <c r="G30" s="43">
        <f>G31-G29</f>
        <v>-48</v>
      </c>
      <c r="H30" s="43">
        <f>H31-H29</f>
        <v>3</v>
      </c>
      <c r="I30" s="43">
        <f>I31-I29</f>
        <v>-5</v>
      </c>
      <c r="J30" s="43">
        <v>-70</v>
      </c>
      <c r="K30" s="43">
        <f>K31-K29</f>
        <v>-201</v>
      </c>
      <c r="L30" s="50">
        <f t="shared" si="9"/>
        <v>-131</v>
      </c>
      <c r="M30" s="48"/>
      <c r="N30" s="43">
        <v>-43</v>
      </c>
      <c r="O30" s="43">
        <v>-194</v>
      </c>
      <c r="P30" s="50">
        <f t="shared" si="10"/>
        <v>-151</v>
      </c>
    </row>
    <row r="31" spans="2:16" x14ac:dyDescent="0.35">
      <c r="B31" s="12" t="s">
        <v>49</v>
      </c>
      <c r="C31" s="53" t="s">
        <v>15</v>
      </c>
      <c r="D31" s="53" t="s">
        <v>15</v>
      </c>
      <c r="E31" s="53" t="s">
        <v>15</v>
      </c>
      <c r="F31" s="53" t="s">
        <v>15</v>
      </c>
      <c r="G31" s="47">
        <v>-45</v>
      </c>
      <c r="H31" s="47">
        <v>4</v>
      </c>
      <c r="I31" s="47">
        <v>-2</v>
      </c>
      <c r="J31" s="47">
        <v>-35</v>
      </c>
      <c r="K31" s="47">
        <v>-192</v>
      </c>
      <c r="L31" s="47">
        <f t="shared" si="9"/>
        <v>-157</v>
      </c>
      <c r="M31" s="48"/>
      <c r="N31" s="47">
        <f>SUM(N29:N30)</f>
        <v>-26</v>
      </c>
      <c r="O31" s="47">
        <f>SUM(O29:O30)</f>
        <v>-229</v>
      </c>
      <c r="P31" s="47">
        <f t="shared" si="10"/>
        <v>-203</v>
      </c>
    </row>
    <row r="32" spans="2:16" x14ac:dyDescent="0.35">
      <c r="B32" s="10" t="s">
        <v>75</v>
      </c>
      <c r="C32" s="45" t="s">
        <v>15</v>
      </c>
      <c r="D32" s="45" t="s">
        <v>15</v>
      </c>
      <c r="E32" s="45" t="s">
        <v>15</v>
      </c>
      <c r="F32" s="45" t="s">
        <v>15</v>
      </c>
      <c r="G32" s="50">
        <v>-6</v>
      </c>
      <c r="H32" s="50">
        <v>-4</v>
      </c>
      <c r="I32" s="43">
        <v>-1</v>
      </c>
      <c r="J32" s="43">
        <v>-49</v>
      </c>
      <c r="K32" s="43">
        <v>-90</v>
      </c>
      <c r="L32" s="50">
        <f t="shared" si="9"/>
        <v>-41</v>
      </c>
      <c r="M32" s="48"/>
      <c r="N32" s="43">
        <v>-22</v>
      </c>
      <c r="O32" s="43">
        <v>-118</v>
      </c>
      <c r="P32" s="50">
        <f t="shared" si="10"/>
        <v>-96</v>
      </c>
    </row>
    <row r="33" spans="2:17" x14ac:dyDescent="0.35">
      <c r="B33" s="12" t="s">
        <v>51</v>
      </c>
      <c r="C33" s="53" t="s">
        <v>15</v>
      </c>
      <c r="D33" s="53" t="s">
        <v>15</v>
      </c>
      <c r="E33" s="53" t="s">
        <v>15</v>
      </c>
      <c r="F33" s="53" t="s">
        <v>15</v>
      </c>
      <c r="G33" s="47">
        <f t="shared" ref="G33:J33" si="17">SUM(G31:G32)</f>
        <v>-51</v>
      </c>
      <c r="H33" s="47">
        <f t="shared" si="17"/>
        <v>0</v>
      </c>
      <c r="I33" s="47">
        <f t="shared" si="17"/>
        <v>-3</v>
      </c>
      <c r="J33" s="47">
        <f t="shared" si="17"/>
        <v>-84</v>
      </c>
      <c r="K33" s="47">
        <f t="shared" ref="K33" si="18">SUM(K31:K32)</f>
        <v>-282</v>
      </c>
      <c r="L33" s="47">
        <f t="shared" si="9"/>
        <v>-198</v>
      </c>
      <c r="M33" s="48"/>
      <c r="N33" s="47">
        <f t="shared" ref="N33:O33" si="19">SUM(N31:N32)</f>
        <v>-48</v>
      </c>
      <c r="O33" s="47">
        <f t="shared" si="19"/>
        <v>-347</v>
      </c>
      <c r="P33" s="47">
        <f t="shared" si="10"/>
        <v>-299</v>
      </c>
    </row>
    <row r="34" spans="2:17" x14ac:dyDescent="0.35">
      <c r="B34" s="16"/>
      <c r="C34" s="31"/>
      <c r="D34" s="52"/>
      <c r="E34" s="52"/>
      <c r="F34" s="52"/>
      <c r="G34" s="52"/>
      <c r="H34" s="52"/>
      <c r="I34" s="52"/>
      <c r="J34" s="52"/>
      <c r="K34" s="52"/>
      <c r="L34" s="52"/>
      <c r="N34" s="52"/>
      <c r="O34" s="52"/>
      <c r="P34" s="52"/>
    </row>
    <row r="35" spans="2:17" x14ac:dyDescent="0.35">
      <c r="B35" s="16"/>
      <c r="C35" s="31"/>
      <c r="D35" s="52"/>
      <c r="E35" s="52"/>
      <c r="F35" s="52"/>
      <c r="G35" s="52"/>
      <c r="H35" s="52"/>
      <c r="I35" s="52"/>
      <c r="J35" s="52"/>
      <c r="K35" s="52"/>
      <c r="L35" s="52"/>
      <c r="N35" s="52"/>
      <c r="O35" s="52"/>
      <c r="P35" s="52"/>
    </row>
    <row r="36" spans="2:17" x14ac:dyDescent="0.35">
      <c r="B36" s="38" t="s">
        <v>76</v>
      </c>
      <c r="C36" s="39" t="s">
        <v>1</v>
      </c>
      <c r="D36" s="39" t="s">
        <v>1</v>
      </c>
      <c r="E36" s="39" t="s">
        <v>1</v>
      </c>
      <c r="F36" s="39" t="s">
        <v>1</v>
      </c>
      <c r="G36" s="39" t="s">
        <v>1</v>
      </c>
      <c r="H36" s="39" t="s">
        <v>1</v>
      </c>
      <c r="I36" s="39" t="s">
        <v>1</v>
      </c>
      <c r="J36" s="39" t="s">
        <v>1</v>
      </c>
      <c r="K36" s="39" t="s">
        <v>1</v>
      </c>
      <c r="L36" s="5" t="str">
        <f>L2</f>
        <v>Delta</v>
      </c>
      <c r="M36" s="40"/>
      <c r="N36" s="5" t="s">
        <v>3</v>
      </c>
      <c r="O36" s="5" t="s">
        <v>3</v>
      </c>
      <c r="P36" s="5" t="s">
        <v>2</v>
      </c>
    </row>
    <row r="37" spans="2:17" ht="15" thickBot="1" x14ac:dyDescent="0.4">
      <c r="B37" s="41" t="s">
        <v>77</v>
      </c>
      <c r="C37" s="42">
        <v>2014</v>
      </c>
      <c r="D37" s="42">
        <v>2015</v>
      </c>
      <c r="E37" s="42">
        <v>2016</v>
      </c>
      <c r="F37" s="42">
        <v>2017</v>
      </c>
      <c r="G37" s="42">
        <v>2018</v>
      </c>
      <c r="H37" s="42">
        <v>2019</v>
      </c>
      <c r="I37" s="8">
        <v>2020</v>
      </c>
      <c r="J37" s="8">
        <v>2021</v>
      </c>
      <c r="K37" s="8">
        <v>2022</v>
      </c>
      <c r="L37" s="9" t="str">
        <f>L3</f>
        <v>21-22</v>
      </c>
      <c r="M37" s="40"/>
      <c r="N37" s="8">
        <v>2022</v>
      </c>
      <c r="O37" s="8">
        <v>2023</v>
      </c>
      <c r="P37" s="9" t="s">
        <v>6</v>
      </c>
    </row>
    <row r="38" spans="2:17" x14ac:dyDescent="0.35">
      <c r="B38" s="12" t="s">
        <v>78</v>
      </c>
      <c r="C38" s="54">
        <v>37.245713618483506</v>
      </c>
      <c r="D38" s="54">
        <v>39.558602184691004</v>
      </c>
      <c r="E38" s="54">
        <v>32.903756477842002</v>
      </c>
      <c r="F38" s="54">
        <v>35.228710832170989</v>
      </c>
      <c r="G38" s="54">
        <v>41.1</v>
      </c>
      <c r="H38" s="54">
        <v>36.132996654258996</v>
      </c>
      <c r="I38" s="54">
        <f t="shared" ref="I38:K38" si="20">SUM(I39,I40)</f>
        <v>34.025807318312005</v>
      </c>
      <c r="J38" s="54">
        <f t="shared" si="20"/>
        <v>35.812751122135055</v>
      </c>
      <c r="K38" s="54">
        <f t="shared" si="20"/>
        <v>39.224079315984909</v>
      </c>
      <c r="L38" s="54">
        <f t="shared" ref="L38:L47" si="21">K38-J38</f>
        <v>3.4113281938498545</v>
      </c>
      <c r="M38" s="29"/>
      <c r="N38" s="54">
        <f t="shared" ref="N38:O38" si="22">SUM(N39,N40)</f>
        <v>10.490159999999999</v>
      </c>
      <c r="O38" s="54">
        <f t="shared" si="22"/>
        <v>10.45768912402557</v>
      </c>
      <c r="P38" s="54">
        <f t="shared" ref="P38:P46" si="23">O38-N38</f>
        <v>-3.2470875974428992E-2</v>
      </c>
    </row>
    <row r="39" spans="2:17" x14ac:dyDescent="0.35">
      <c r="B39" s="32" t="s">
        <v>79</v>
      </c>
      <c r="C39" s="55">
        <v>28.962274929221586</v>
      </c>
      <c r="D39" s="55">
        <v>27.349812704372003</v>
      </c>
      <c r="E39" s="55">
        <v>20.874515424179002</v>
      </c>
      <c r="F39" s="55">
        <v>24.291999056274001</v>
      </c>
      <c r="G39" s="55">
        <v>37.1</v>
      </c>
      <c r="H39" s="55">
        <v>32.377175923458999</v>
      </c>
      <c r="I39" s="55">
        <v>25.880518444320998</v>
      </c>
      <c r="J39" s="55">
        <v>23.318894698452002</v>
      </c>
      <c r="K39" s="55">
        <v>27.537362506451998</v>
      </c>
      <c r="L39" s="55">
        <f t="shared" si="21"/>
        <v>4.2184678079999962</v>
      </c>
      <c r="M39" s="29"/>
      <c r="N39" s="55">
        <v>7.4445699999999997</v>
      </c>
      <c r="O39" s="55">
        <v>7.6439744672135932</v>
      </c>
      <c r="P39" s="55">
        <f t="shared" si="23"/>
        <v>0.19940446721359351</v>
      </c>
      <c r="Q39" s="18"/>
    </row>
    <row r="40" spans="2:17" x14ac:dyDescent="0.35">
      <c r="B40" s="32" t="s">
        <v>80</v>
      </c>
      <c r="C40" s="55">
        <v>8.2834386892619207</v>
      </c>
      <c r="D40" s="55">
        <v>12.208789480319004</v>
      </c>
      <c r="E40" s="55">
        <v>12.029241053663002</v>
      </c>
      <c r="F40" s="55">
        <v>10.936711775896992</v>
      </c>
      <c r="G40" s="55">
        <v>4</v>
      </c>
      <c r="H40" s="55">
        <v>3.7558207307999991</v>
      </c>
      <c r="I40" s="55">
        <f>SUM(I41:I42)</f>
        <v>8.1452888739910048</v>
      </c>
      <c r="J40" s="55">
        <f>SUM(J41:J42)</f>
        <v>12.493856423683049</v>
      </c>
      <c r="K40" s="55">
        <f>SUM(K41:K42)</f>
        <v>11.686716809532911</v>
      </c>
      <c r="L40" s="55">
        <f t="shared" si="21"/>
        <v>-0.80713961415013813</v>
      </c>
      <c r="M40" s="29"/>
      <c r="N40" s="55">
        <f>SUM(N41:N42)</f>
        <v>3.0455900000000002</v>
      </c>
      <c r="O40" s="55">
        <f t="shared" ref="O40" si="24">SUM(O41:O42)</f>
        <v>2.8137146568119777</v>
      </c>
      <c r="P40" s="55">
        <f t="shared" si="23"/>
        <v>-0.2318753431880225</v>
      </c>
    </row>
    <row r="41" spans="2:17" x14ac:dyDescent="0.35">
      <c r="B41" s="56" t="s">
        <v>81</v>
      </c>
      <c r="C41" s="55" t="s">
        <v>82</v>
      </c>
      <c r="D41" s="55">
        <v>8.9063157106120006</v>
      </c>
      <c r="E41" s="55">
        <v>7.1950076682160011</v>
      </c>
      <c r="F41" s="55">
        <v>3.3364558057319993</v>
      </c>
      <c r="G41" s="55">
        <v>2.9</v>
      </c>
      <c r="H41" s="55">
        <v>3.5907539999558415</v>
      </c>
      <c r="I41" s="55">
        <v>6.3704093762012066</v>
      </c>
      <c r="J41" s="55">
        <v>9.269036355767323</v>
      </c>
      <c r="K41" s="55">
        <v>10.331120950407596</v>
      </c>
      <c r="L41" s="55">
        <f t="shared" si="21"/>
        <v>1.0620845946402735</v>
      </c>
      <c r="M41" s="29"/>
      <c r="N41" s="55">
        <v>2.6128400000000003</v>
      </c>
      <c r="O41" s="55">
        <v>2.7962426225153396</v>
      </c>
      <c r="P41" s="55">
        <f t="shared" si="23"/>
        <v>0.18340262251533934</v>
      </c>
    </row>
    <row r="42" spans="2:17" x14ac:dyDescent="0.35">
      <c r="B42" s="56" t="s">
        <v>83</v>
      </c>
      <c r="C42" s="55" t="s">
        <v>82</v>
      </c>
      <c r="D42" s="55">
        <v>3.3024737697070026</v>
      </c>
      <c r="E42" s="55">
        <v>4.8342333854470008</v>
      </c>
      <c r="F42" s="55">
        <v>7.6002559701649934</v>
      </c>
      <c r="G42" s="55">
        <v>1.1000000000000001</v>
      </c>
      <c r="H42" s="55">
        <v>0.16506673084415777</v>
      </c>
      <c r="I42" s="55">
        <v>1.7748794977897988</v>
      </c>
      <c r="J42" s="55">
        <v>3.2248200679157262</v>
      </c>
      <c r="K42" s="55">
        <v>1.3555958591253139</v>
      </c>
      <c r="L42" s="55">
        <f t="shared" si="21"/>
        <v>-1.8692242087904123</v>
      </c>
      <c r="M42" s="29"/>
      <c r="N42" s="55">
        <v>0.43275000000000002</v>
      </c>
      <c r="O42" s="55">
        <v>1.7472034296638319E-2</v>
      </c>
      <c r="P42" s="55">
        <f t="shared" si="23"/>
        <v>-0.41527796570336173</v>
      </c>
    </row>
    <row r="43" spans="2:17" x14ac:dyDescent="0.35">
      <c r="B43" s="12" t="s">
        <v>84</v>
      </c>
      <c r="C43" s="57">
        <v>3.9133322742656317E-2</v>
      </c>
      <c r="D43" s="57">
        <v>4.9333873492460566E-2</v>
      </c>
      <c r="E43" s="57">
        <v>5.4737501573004659E-2</v>
      </c>
      <c r="F43" s="57">
        <v>3.9050053073616864E-2</v>
      </c>
      <c r="G43" s="57">
        <v>5.9027842361998019E-2</v>
      </c>
      <c r="H43" s="57">
        <v>6.0020658875154141E-2</v>
      </c>
      <c r="I43" s="57">
        <v>8.4533157533862424E-2</v>
      </c>
      <c r="J43" s="57">
        <v>5.77895474971293E-2</v>
      </c>
      <c r="K43" s="57">
        <v>6.6424244671782554E-2</v>
      </c>
      <c r="L43" s="57">
        <f t="shared" si="21"/>
        <v>8.6346971746532539E-3</v>
      </c>
      <c r="M43" s="29"/>
      <c r="N43" s="57">
        <v>5.0953899999999996E-2</v>
      </c>
      <c r="O43" s="57">
        <v>6.6636111395508207E-2</v>
      </c>
      <c r="P43" s="57">
        <f t="shared" si="23"/>
        <v>1.5682211395508211E-2</v>
      </c>
    </row>
    <row r="44" spans="2:17" x14ac:dyDescent="0.35">
      <c r="B44" s="32" t="s">
        <v>85</v>
      </c>
      <c r="C44" s="58">
        <v>4.9000000000000002E-2</v>
      </c>
      <c r="D44" s="58">
        <v>5.2999999999999999E-2</v>
      </c>
      <c r="E44" s="58">
        <v>6.828999471259696E-2</v>
      </c>
      <c r="F44" s="58">
        <v>6.4115195796117422E-2</v>
      </c>
      <c r="G44" s="58">
        <v>6.0376249903696826E-2</v>
      </c>
      <c r="H44" s="58">
        <v>5.772503441450276E-2</v>
      </c>
      <c r="I44" s="58">
        <v>6.9048880775099172E-2</v>
      </c>
      <c r="J44" s="58">
        <v>7.7797342225877017E-2</v>
      </c>
      <c r="K44" s="58">
        <v>8.0640317996580613E-2</v>
      </c>
      <c r="L44" s="58">
        <f t="shared" si="21"/>
        <v>2.8429757707035958E-3</v>
      </c>
      <c r="M44" s="29"/>
      <c r="N44" s="58">
        <v>6.0528789390063342E-2</v>
      </c>
      <c r="O44" s="58">
        <v>7.9404332549639828E-2</v>
      </c>
      <c r="P44" s="58">
        <f t="shared" si="23"/>
        <v>1.8875543159576486E-2</v>
      </c>
    </row>
    <row r="45" spans="2:17" x14ac:dyDescent="0.35">
      <c r="B45" s="32" t="s">
        <v>86</v>
      </c>
      <c r="C45" s="58">
        <v>1.5956052107020148E-2</v>
      </c>
      <c r="D45" s="58">
        <v>3.4782791462702335E-2</v>
      </c>
      <c r="E45" s="58">
        <v>6.1844693546392118E-2</v>
      </c>
      <c r="F45" s="58">
        <v>3.4665760081680916E-2</v>
      </c>
      <c r="G45" s="58">
        <v>3.9523182832020894E-2</v>
      </c>
      <c r="H45" s="58">
        <v>6.5470543587143937E-2</v>
      </c>
      <c r="I45" s="58">
        <v>0.12871665987550968</v>
      </c>
      <c r="J45" s="58">
        <v>2.2358776611433869E-2</v>
      </c>
      <c r="K45" s="58">
        <v>4.215119441926226E-2</v>
      </c>
      <c r="L45" s="58">
        <f t="shared" si="21"/>
        <v>1.9792417807828391E-2</v>
      </c>
      <c r="M45" s="29"/>
      <c r="N45" s="58">
        <v>2.3759999999999989E-2</v>
      </c>
      <c r="O45" s="58">
        <v>4.8264154654417309E-2</v>
      </c>
      <c r="P45" s="58">
        <f t="shared" si="23"/>
        <v>2.4504154654417319E-2</v>
      </c>
    </row>
    <row r="46" spans="2:17" x14ac:dyDescent="0.35">
      <c r="B46" s="56" t="s">
        <v>81</v>
      </c>
      <c r="C46" s="58" t="s">
        <v>82</v>
      </c>
      <c r="D46" s="58">
        <v>-2.6981660315782374E-2</v>
      </c>
      <c r="E46" s="58">
        <v>-7.0000000000000001E-3</v>
      </c>
      <c r="F46" s="58">
        <v>1.5093774718429062E-2</v>
      </c>
      <c r="G46" s="58">
        <v>3.1112406761257396E-2</v>
      </c>
      <c r="H46" s="58">
        <v>5.5955058949575705E-2</v>
      </c>
      <c r="I46" s="58">
        <v>9.6848909910970699E-2</v>
      </c>
      <c r="J46" s="58">
        <v>3.5827192967736311E-3</v>
      </c>
      <c r="K46" s="58">
        <v>3.6171686835953551E-2</v>
      </c>
      <c r="L46" s="58">
        <f t="shared" si="21"/>
        <v>3.2588967539179919E-2</v>
      </c>
      <c r="M46" s="29"/>
      <c r="N46" s="58">
        <v>4.0520707545989632E-2</v>
      </c>
      <c r="O46" s="58">
        <v>3.7824240236345369E-2</v>
      </c>
      <c r="P46" s="58">
        <f t="shared" si="23"/>
        <v>-2.6964673096442626E-3</v>
      </c>
    </row>
    <row r="47" spans="2:17" x14ac:dyDescent="0.35">
      <c r="B47" s="56" t="s">
        <v>83</v>
      </c>
      <c r="C47" s="58" t="s">
        <v>82</v>
      </c>
      <c r="D47" s="58">
        <v>0.17530217323365427</v>
      </c>
      <c r="E47" s="58">
        <v>0.15355213882183802</v>
      </c>
      <c r="F47" s="58">
        <v>4.0959191354374008E-2</v>
      </c>
      <c r="G47" s="58">
        <v>6.5729377574179806E-2</v>
      </c>
      <c r="H47" s="58" t="s">
        <v>82</v>
      </c>
      <c r="I47" s="58">
        <v>0.22364562460322399</v>
      </c>
      <c r="J47" s="58">
        <v>7.8918090897997353E-2</v>
      </c>
      <c r="K47" s="58">
        <v>5.8316887396051349E-2</v>
      </c>
      <c r="L47" s="58">
        <f t="shared" si="21"/>
        <v>-2.0601203501946004E-2</v>
      </c>
      <c r="M47" s="29"/>
      <c r="N47" s="58">
        <v>-0.17671234448391793</v>
      </c>
      <c r="O47" s="58" t="s">
        <v>15</v>
      </c>
      <c r="P47" s="58" t="s">
        <v>15</v>
      </c>
    </row>
    <row r="48" spans="2:17" x14ac:dyDescent="0.35">
      <c r="B48" s="59" t="s">
        <v>37</v>
      </c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29"/>
      <c r="N48" s="60"/>
      <c r="O48" s="60"/>
      <c r="P48" s="60"/>
    </row>
    <row r="49" spans="2:17" x14ac:dyDescent="0.35">
      <c r="B49" s="61" t="s">
        <v>87</v>
      </c>
      <c r="C49" s="55">
        <v>8.8264359999999993</v>
      </c>
      <c r="D49" s="55">
        <v>8.9264510000000001</v>
      </c>
      <c r="E49" s="55">
        <v>8.9866869999999999</v>
      </c>
      <c r="F49" s="55">
        <v>9.1999999999999993</v>
      </c>
      <c r="G49" s="55">
        <v>9.554451000000002</v>
      </c>
      <c r="H49" s="55">
        <v>9.9399669999999993</v>
      </c>
      <c r="I49" s="55">
        <v>10.1</v>
      </c>
      <c r="J49" s="55">
        <v>10.331613000000001</v>
      </c>
      <c r="K49" s="55">
        <v>10.567378</v>
      </c>
      <c r="L49" s="55">
        <f t="shared" ref="L49:L56" si="25">K49-J49</f>
        <v>0.23576499999999889</v>
      </c>
      <c r="M49" s="29"/>
      <c r="N49" s="55">
        <v>10.38</v>
      </c>
      <c r="O49" s="55">
        <v>10.604894999999999</v>
      </c>
      <c r="P49" s="55">
        <f t="shared" ref="P49:P50" si="26">O49-N49</f>
        <v>0.22489499999999829</v>
      </c>
    </row>
    <row r="50" spans="2:17" x14ac:dyDescent="0.35">
      <c r="B50" s="16" t="s">
        <v>88</v>
      </c>
      <c r="C50" s="58">
        <v>8.9999999999999993E-3</v>
      </c>
      <c r="D50" s="58">
        <v>0.03</v>
      </c>
      <c r="E50" s="58">
        <v>2.9000000000000001E-2</v>
      </c>
      <c r="F50" s="58">
        <v>1.2E-2</v>
      </c>
      <c r="G50" s="58">
        <v>6.0205476142579789E-3</v>
      </c>
      <c r="H50" s="58">
        <v>3.6101046262642012E-4</v>
      </c>
      <c r="I50" s="58">
        <v>6.7619679399469291E-5</v>
      </c>
      <c r="J50" s="58">
        <v>1.6990459527584027E-3</v>
      </c>
      <c r="K50" s="58">
        <v>9.4464176134778806E-4</v>
      </c>
      <c r="L50" s="58">
        <f t="shared" si="25"/>
        <v>-7.5440419141061465E-4</v>
      </c>
      <c r="M50" s="29"/>
      <c r="N50" s="58">
        <v>2.9999999999999997E-4</v>
      </c>
      <c r="O50" s="58">
        <v>1.0204062378028433E-3</v>
      </c>
      <c r="P50" s="58">
        <f t="shared" si="26"/>
        <v>7.2040623780284343E-4</v>
      </c>
    </row>
    <row r="51" spans="2:17" x14ac:dyDescent="0.35">
      <c r="B51" s="59" t="s">
        <v>89</v>
      </c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29"/>
      <c r="N51" s="60"/>
      <c r="O51" s="54"/>
      <c r="P51" s="60"/>
    </row>
    <row r="52" spans="2:17" x14ac:dyDescent="0.35">
      <c r="B52" t="s">
        <v>90</v>
      </c>
      <c r="C52" s="45" t="s">
        <v>15</v>
      </c>
      <c r="D52" s="45" t="s">
        <v>15</v>
      </c>
      <c r="E52" s="45" t="s">
        <v>15</v>
      </c>
      <c r="F52" s="62">
        <v>9.1999999999999993</v>
      </c>
      <c r="G52" s="62">
        <v>9.1999999999999993</v>
      </c>
      <c r="H52" s="62">
        <v>9.1999999999999993</v>
      </c>
      <c r="I52" s="62">
        <v>9.1999999999999993</v>
      </c>
      <c r="J52" s="62">
        <v>22.608579999999996</v>
      </c>
      <c r="K52" s="62">
        <v>24.066579999999995</v>
      </c>
      <c r="L52" s="55">
        <f t="shared" si="25"/>
        <v>1.4579999999999984</v>
      </c>
      <c r="M52" s="63"/>
      <c r="N52" s="62">
        <v>22.608579999999996</v>
      </c>
      <c r="O52" s="55">
        <f>K52</f>
        <v>24.066579999999995</v>
      </c>
      <c r="P52" s="55">
        <f t="shared" ref="P52:P53" si="27">O52-N52</f>
        <v>1.4579999999999984</v>
      </c>
    </row>
    <row r="53" spans="2:17" x14ac:dyDescent="0.35">
      <c r="B53" t="s">
        <v>91</v>
      </c>
      <c r="C53" s="45" t="s">
        <v>15</v>
      </c>
      <c r="D53" s="45" t="s">
        <v>15</v>
      </c>
      <c r="E53" s="45" t="s">
        <v>15</v>
      </c>
      <c r="F53">
        <v>3.8</v>
      </c>
      <c r="G53">
        <v>3.8</v>
      </c>
      <c r="H53">
        <v>3.8</v>
      </c>
      <c r="I53">
        <v>3.8</v>
      </c>
      <c r="J53">
        <v>3.8</v>
      </c>
      <c r="K53">
        <v>3.8</v>
      </c>
      <c r="L53" s="55">
        <f t="shared" si="25"/>
        <v>0</v>
      </c>
      <c r="M53" s="63"/>
      <c r="N53">
        <v>3.8</v>
      </c>
      <c r="O53" s="55">
        <f>K53</f>
        <v>3.8</v>
      </c>
      <c r="P53" s="55">
        <f t="shared" si="27"/>
        <v>0</v>
      </c>
    </row>
    <row r="54" spans="2:17" x14ac:dyDescent="0.35">
      <c r="B54" s="59" t="s">
        <v>92</v>
      </c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29"/>
      <c r="N54" s="60"/>
      <c r="O54" s="54"/>
      <c r="P54" s="60"/>
    </row>
    <row r="55" spans="2:17" x14ac:dyDescent="0.35">
      <c r="B55" s="3" t="s">
        <v>93</v>
      </c>
      <c r="C55" s="45" t="s">
        <v>15</v>
      </c>
      <c r="D55" s="45" t="s">
        <v>15</v>
      </c>
      <c r="E55" s="45" t="s">
        <v>15</v>
      </c>
      <c r="F55">
        <v>131</v>
      </c>
      <c r="G55">
        <v>188</v>
      </c>
      <c r="H55">
        <v>256</v>
      </c>
      <c r="I55">
        <v>301</v>
      </c>
      <c r="J55">
        <v>494</v>
      </c>
      <c r="K55">
        <v>788</v>
      </c>
      <c r="L55" s="43">
        <f t="shared" si="25"/>
        <v>294</v>
      </c>
      <c r="N55">
        <v>501</v>
      </c>
      <c r="O55" s="89">
        <v>1030</v>
      </c>
      <c r="P55" s="43">
        <f t="shared" ref="P55:P56" si="28">O55-N55</f>
        <v>529</v>
      </c>
      <c r="Q55" s="18"/>
    </row>
    <row r="56" spans="2:17" x14ac:dyDescent="0.35">
      <c r="B56" s="64" t="s">
        <v>94</v>
      </c>
      <c r="C56" s="45" t="s">
        <v>15</v>
      </c>
      <c r="D56" s="45" t="s">
        <v>15</v>
      </c>
      <c r="E56" s="45" t="s">
        <v>15</v>
      </c>
      <c r="F56">
        <v>80</v>
      </c>
      <c r="G56">
        <v>111</v>
      </c>
      <c r="H56">
        <v>147</v>
      </c>
      <c r="I56">
        <v>173</v>
      </c>
      <c r="J56">
        <v>263</v>
      </c>
      <c r="K56">
        <v>422</v>
      </c>
      <c r="L56" s="43">
        <f t="shared" si="25"/>
        <v>159</v>
      </c>
      <c r="N56">
        <v>271</v>
      </c>
      <c r="O56" s="65">
        <v>548</v>
      </c>
      <c r="P56" s="43">
        <f t="shared" si="28"/>
        <v>277</v>
      </c>
    </row>
    <row r="57" spans="2:17" x14ac:dyDescent="0.35">
      <c r="B57" s="3"/>
      <c r="C57" s="45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</row>
  </sheetData>
  <pageMargins left="0.7" right="0.7" top="0.75" bottom="0.75" header="0.3" footer="0.3"/>
  <pageSetup paperSize="9" scale="57" orientation="landscape" r:id="rId1"/>
  <headerFooter>
    <oddFooter>&amp;R&amp;"verdana,Regular"Genele Açık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66"/>
  <sheetViews>
    <sheetView showGridLines="0" zoomScale="80" zoomScaleNormal="80" workbookViewId="0">
      <pane xSplit="2" ySplit="3" topLeftCell="C4" activePane="bottomRight" state="frozen"/>
      <selection activeCell="K29" sqref="K29"/>
      <selection pane="topRight" activeCell="K29" sqref="K29"/>
      <selection pane="bottomLeft" activeCell="K29" sqref="K29"/>
      <selection pane="bottomRight" activeCell="F27" sqref="F27"/>
    </sheetView>
  </sheetViews>
  <sheetFormatPr defaultColWidth="8.90625" defaultRowHeight="14.5" x14ac:dyDescent="0.35"/>
  <cols>
    <col min="1" max="1" width="8.453125" customWidth="1"/>
    <col min="2" max="2" width="54.08984375" customWidth="1"/>
    <col min="3" max="12" width="10.6328125" customWidth="1"/>
    <col min="13" max="13" width="2.90625" style="65" customWidth="1"/>
    <col min="14" max="16" width="10.6328125" customWidth="1"/>
  </cols>
  <sheetData>
    <row r="1" spans="2:16" x14ac:dyDescent="0.35">
      <c r="C1" s="1"/>
      <c r="D1" s="1"/>
      <c r="E1" s="1"/>
      <c r="F1" s="2"/>
      <c r="G1" s="2"/>
      <c r="H1" s="2"/>
      <c r="I1" s="2"/>
      <c r="J1" s="2"/>
      <c r="K1" s="2"/>
      <c r="L1" s="2"/>
      <c r="N1" s="2"/>
      <c r="O1" s="2"/>
      <c r="P1" s="2"/>
    </row>
    <row r="2" spans="2:16" x14ac:dyDescent="0.35">
      <c r="B2" s="38" t="s">
        <v>95</v>
      </c>
      <c r="C2" s="39" t="s">
        <v>1</v>
      </c>
      <c r="D2" s="39" t="s">
        <v>1</v>
      </c>
      <c r="E2" s="39" t="s">
        <v>1</v>
      </c>
      <c r="F2" s="39" t="s">
        <v>1</v>
      </c>
      <c r="G2" s="39" t="s">
        <v>1</v>
      </c>
      <c r="H2" s="39" t="s">
        <v>1</v>
      </c>
      <c r="I2" s="5" t="s">
        <v>1</v>
      </c>
      <c r="J2" s="5" t="s">
        <v>1</v>
      </c>
      <c r="K2" s="5" t="s">
        <v>1</v>
      </c>
      <c r="L2" s="5" t="str">
        <f>Consolidated!L2</f>
        <v>Delta</v>
      </c>
      <c r="M2" s="40"/>
      <c r="N2" s="5" t="s">
        <v>3</v>
      </c>
      <c r="O2" s="5" t="s">
        <v>3</v>
      </c>
      <c r="P2" s="5" t="s">
        <v>2</v>
      </c>
    </row>
    <row r="3" spans="2:16" ht="15" thickBot="1" x14ac:dyDescent="0.4">
      <c r="B3" s="41" t="s">
        <v>4</v>
      </c>
      <c r="C3" s="42">
        <v>2014</v>
      </c>
      <c r="D3" s="42">
        <v>2015</v>
      </c>
      <c r="E3" s="42">
        <v>2016</v>
      </c>
      <c r="F3" s="42">
        <v>2017</v>
      </c>
      <c r="G3" s="42">
        <v>2018</v>
      </c>
      <c r="H3" s="42">
        <v>2019</v>
      </c>
      <c r="I3" s="8">
        <v>2020</v>
      </c>
      <c r="J3" s="8">
        <v>2021</v>
      </c>
      <c r="K3" s="8">
        <v>2022</v>
      </c>
      <c r="L3" s="9" t="str">
        <f>Consolidated!$L$3</f>
        <v>21-22</v>
      </c>
      <c r="M3" s="40"/>
      <c r="N3" s="8">
        <v>2022</v>
      </c>
      <c r="O3" s="8">
        <v>2023</v>
      </c>
      <c r="P3" s="9" t="s">
        <v>6</v>
      </c>
    </row>
    <row r="4" spans="2:16" x14ac:dyDescent="0.35">
      <c r="B4" s="66" t="s">
        <v>96</v>
      </c>
      <c r="C4" s="50">
        <v>205.39000000000001</v>
      </c>
      <c r="D4" s="50">
        <v>304.83100000000002</v>
      </c>
      <c r="E4" s="50">
        <v>609.62800000000004</v>
      </c>
      <c r="F4" s="50">
        <v>1014</v>
      </c>
      <c r="G4" s="50">
        <v>1717</v>
      </c>
      <c r="H4" s="50">
        <v>1959</v>
      </c>
      <c r="I4" s="50">
        <v>2070</v>
      </c>
      <c r="J4" s="50">
        <v>2951</v>
      </c>
      <c r="K4" s="50">
        <v>6226</v>
      </c>
      <c r="L4" s="50">
        <f>K4-J4</f>
        <v>3275</v>
      </c>
      <c r="M4" s="67"/>
      <c r="N4" s="50">
        <v>856</v>
      </c>
      <c r="O4" s="50">
        <v>1972</v>
      </c>
      <c r="P4" s="50">
        <f>O4-N4</f>
        <v>1116</v>
      </c>
    </row>
    <row r="5" spans="2:16" x14ac:dyDescent="0.35">
      <c r="B5" s="16" t="s">
        <v>21</v>
      </c>
      <c r="C5" s="50">
        <v>210.18100000000001</v>
      </c>
      <c r="D5" s="50">
        <v>200.333</v>
      </c>
      <c r="E5" s="50">
        <v>443.23500000000001</v>
      </c>
      <c r="F5" s="50">
        <v>592</v>
      </c>
      <c r="G5" s="50">
        <v>798</v>
      </c>
      <c r="H5" s="50">
        <v>1058</v>
      </c>
      <c r="I5" s="50">
        <v>1342</v>
      </c>
      <c r="J5" s="50">
        <v>2101</v>
      </c>
      <c r="K5" s="50">
        <v>4119</v>
      </c>
      <c r="L5" s="50">
        <f t="shared" ref="L5:L24" si="0">K5-J5</f>
        <v>2018</v>
      </c>
      <c r="M5" s="68"/>
      <c r="N5" s="50">
        <v>873</v>
      </c>
      <c r="O5" s="50">
        <v>1695</v>
      </c>
      <c r="P5" s="50">
        <f t="shared" ref="P5:P24" si="1">O5-N5</f>
        <v>822</v>
      </c>
    </row>
    <row r="6" spans="2:16" x14ac:dyDescent="0.35">
      <c r="B6" s="66" t="s">
        <v>97</v>
      </c>
      <c r="C6" s="50">
        <v>66.836883419186591</v>
      </c>
      <c r="D6" s="50">
        <v>136.90278828440944</v>
      </c>
      <c r="E6" s="50">
        <v>448.97269115704557</v>
      </c>
      <c r="F6" s="50">
        <v>605</v>
      </c>
      <c r="G6" s="50">
        <v>816</v>
      </c>
      <c r="H6" s="50">
        <v>902</v>
      </c>
      <c r="I6" s="50">
        <f t="shared" ref="I6:K6" si="2">SUM(I7:I11)</f>
        <v>941</v>
      </c>
      <c r="J6" s="50">
        <f t="shared" si="2"/>
        <v>1045</v>
      </c>
      <c r="K6" s="50">
        <f t="shared" si="2"/>
        <v>1292</v>
      </c>
      <c r="L6" s="50">
        <f t="shared" si="0"/>
        <v>247</v>
      </c>
      <c r="M6" s="68"/>
      <c r="N6" s="50">
        <f t="shared" ref="N6:O6" si="3">SUM(N7:N11)</f>
        <v>204</v>
      </c>
      <c r="O6" s="50">
        <f t="shared" si="3"/>
        <v>-702</v>
      </c>
      <c r="P6" s="50">
        <f t="shared" si="1"/>
        <v>-906</v>
      </c>
    </row>
    <row r="7" spans="2:16" x14ac:dyDescent="0.35">
      <c r="B7" s="69" t="s">
        <v>98</v>
      </c>
      <c r="C7" s="50">
        <v>41.669966764836175</v>
      </c>
      <c r="D7" s="50">
        <v>23.435786273687899</v>
      </c>
      <c r="E7" s="50">
        <v>165</v>
      </c>
      <c r="F7" s="50">
        <v>142</v>
      </c>
      <c r="G7" s="50">
        <v>105</v>
      </c>
      <c r="H7" s="50">
        <v>69</v>
      </c>
      <c r="I7" s="50">
        <v>121</v>
      </c>
      <c r="J7" s="50">
        <v>295</v>
      </c>
      <c r="K7" s="50">
        <v>0</v>
      </c>
      <c r="L7" s="50">
        <f t="shared" si="0"/>
        <v>-295</v>
      </c>
      <c r="M7" s="70"/>
      <c r="N7" s="50">
        <v>0</v>
      </c>
      <c r="O7" s="50">
        <v>10</v>
      </c>
      <c r="P7" s="50">
        <f t="shared" si="1"/>
        <v>10</v>
      </c>
    </row>
    <row r="8" spans="2:16" x14ac:dyDescent="0.35">
      <c r="B8" s="69" t="s">
        <v>99</v>
      </c>
      <c r="C8" s="50">
        <v>78.227916654350452</v>
      </c>
      <c r="D8" s="50">
        <v>70.018002010721489</v>
      </c>
      <c r="E8" s="50">
        <v>146.45319474679684</v>
      </c>
      <c r="F8" s="50">
        <v>51</v>
      </c>
      <c r="G8" s="50">
        <v>85</v>
      </c>
      <c r="H8" s="50">
        <v>92</v>
      </c>
      <c r="I8" s="50">
        <v>82</v>
      </c>
      <c r="J8" s="50">
        <v>102</v>
      </c>
      <c r="K8" s="50">
        <v>-109</v>
      </c>
      <c r="L8" s="50">
        <f t="shared" si="0"/>
        <v>-211</v>
      </c>
      <c r="M8" s="68"/>
      <c r="N8" s="50">
        <v>-36</v>
      </c>
      <c r="O8" s="50">
        <v>-1016</v>
      </c>
      <c r="P8" s="50">
        <f t="shared" si="1"/>
        <v>-980</v>
      </c>
    </row>
    <row r="9" spans="2:16" x14ac:dyDescent="0.35">
      <c r="B9" s="69" t="s">
        <v>100</v>
      </c>
      <c r="C9" s="50">
        <v>-60.061000000000035</v>
      </c>
      <c r="D9" s="50">
        <v>26.449000000000069</v>
      </c>
      <c r="E9" s="50">
        <v>83.756321633929019</v>
      </c>
      <c r="F9" s="50">
        <v>135</v>
      </c>
      <c r="G9" s="50">
        <v>97</v>
      </c>
      <c r="H9" s="50">
        <v>115</v>
      </c>
      <c r="I9" s="50">
        <v>97</v>
      </c>
      <c r="J9" s="50">
        <v>77</v>
      </c>
      <c r="K9" s="50">
        <v>103</v>
      </c>
      <c r="L9" s="50">
        <f t="shared" si="0"/>
        <v>26</v>
      </c>
      <c r="M9" s="68"/>
      <c r="N9" s="50">
        <v>32</v>
      </c>
      <c r="O9" s="50">
        <v>1</v>
      </c>
      <c r="P9" s="50">
        <f t="shared" si="1"/>
        <v>-31</v>
      </c>
    </row>
    <row r="10" spans="2:16" x14ac:dyDescent="0.35">
      <c r="B10" s="69" t="s">
        <v>101</v>
      </c>
      <c r="C10" s="50">
        <v>7</v>
      </c>
      <c r="D10" s="50">
        <v>17</v>
      </c>
      <c r="E10" s="50">
        <v>53.763174776319715</v>
      </c>
      <c r="F10" s="50">
        <v>277</v>
      </c>
      <c r="G10" s="50">
        <v>413</v>
      </c>
      <c r="H10" s="50">
        <v>466</v>
      </c>
      <c r="I10" s="50">
        <v>446</v>
      </c>
      <c r="J10" s="50">
        <v>422</v>
      </c>
      <c r="K10" s="50">
        <v>906</v>
      </c>
      <c r="L10" s="50">
        <f t="shared" si="0"/>
        <v>484</v>
      </c>
      <c r="M10" s="68"/>
      <c r="N10" s="50">
        <v>178</v>
      </c>
      <c r="O10" s="50">
        <v>250</v>
      </c>
      <c r="P10" s="50">
        <f t="shared" si="1"/>
        <v>72</v>
      </c>
    </row>
    <row r="11" spans="2:16" x14ac:dyDescent="0.35">
      <c r="B11" s="69" t="s">
        <v>102</v>
      </c>
      <c r="C11" s="71" t="s">
        <v>15</v>
      </c>
      <c r="D11" s="71" t="s">
        <v>15</v>
      </c>
      <c r="E11" s="71" t="s">
        <v>15</v>
      </c>
      <c r="F11" s="71" t="s">
        <v>15</v>
      </c>
      <c r="G11" s="50">
        <v>116</v>
      </c>
      <c r="H11" s="50">
        <v>160</v>
      </c>
      <c r="I11" s="50">
        <v>195</v>
      </c>
      <c r="J11" s="50">
        <v>149</v>
      </c>
      <c r="K11" s="50">
        <v>392</v>
      </c>
      <c r="L11" s="71">
        <f t="shared" si="0"/>
        <v>243</v>
      </c>
      <c r="M11" s="68"/>
      <c r="N11" s="50">
        <v>30</v>
      </c>
      <c r="O11" s="50">
        <v>53</v>
      </c>
      <c r="P11" s="71">
        <f t="shared" si="1"/>
        <v>23</v>
      </c>
    </row>
    <row r="12" spans="2:16" x14ac:dyDescent="0.35">
      <c r="B12" s="72" t="s">
        <v>103</v>
      </c>
      <c r="C12" s="50">
        <v>32.309772053554298</v>
      </c>
      <c r="D12" s="50">
        <v>38.876549469487827</v>
      </c>
      <c r="E12" s="50">
        <v>44</v>
      </c>
      <c r="F12" s="50">
        <v>86</v>
      </c>
      <c r="G12" s="50">
        <v>133</v>
      </c>
      <c r="H12" s="50">
        <v>174</v>
      </c>
      <c r="I12" s="50">
        <v>217</v>
      </c>
      <c r="J12" s="50">
        <v>283</v>
      </c>
      <c r="K12" s="50">
        <v>482</v>
      </c>
      <c r="L12" s="50">
        <f t="shared" si="0"/>
        <v>199</v>
      </c>
      <c r="M12" s="68"/>
      <c r="N12" s="50">
        <v>105</v>
      </c>
      <c r="O12" s="50">
        <v>58</v>
      </c>
      <c r="P12" s="50">
        <f t="shared" si="1"/>
        <v>-47</v>
      </c>
    </row>
    <row r="13" spans="2:16" x14ac:dyDescent="0.35">
      <c r="B13" s="66" t="s">
        <v>37</v>
      </c>
      <c r="C13" s="50">
        <v>120.604</v>
      </c>
      <c r="D13" s="50">
        <v>126.396</v>
      </c>
      <c r="E13" s="50">
        <v>103.99730884295445</v>
      </c>
      <c r="F13" s="50">
        <v>47</v>
      </c>
      <c r="G13" s="50">
        <v>26</v>
      </c>
      <c r="H13" s="50">
        <v>-20</v>
      </c>
      <c r="I13" s="50">
        <v>193</v>
      </c>
      <c r="J13" s="50">
        <v>171</v>
      </c>
      <c r="K13" s="50">
        <v>410</v>
      </c>
      <c r="L13" s="50">
        <f t="shared" si="0"/>
        <v>239</v>
      </c>
      <c r="M13" s="68"/>
      <c r="N13" s="50">
        <v>111</v>
      </c>
      <c r="O13" s="50">
        <v>-13</v>
      </c>
      <c r="P13" s="50">
        <f t="shared" si="1"/>
        <v>-124</v>
      </c>
    </row>
    <row r="14" spans="2:16" x14ac:dyDescent="0.35">
      <c r="B14" s="12" t="s">
        <v>27</v>
      </c>
      <c r="C14" s="47">
        <v>635.32165547274099</v>
      </c>
      <c r="D14" s="47">
        <v>807.33933775389721</v>
      </c>
      <c r="E14" s="47">
        <v>1649.8330000000001</v>
      </c>
      <c r="F14" s="47">
        <v>2344</v>
      </c>
      <c r="G14" s="47">
        <v>3490</v>
      </c>
      <c r="H14" s="47">
        <v>4073</v>
      </c>
      <c r="I14" s="47">
        <f>SUM(I4:I6,I12:I13)</f>
        <v>4763</v>
      </c>
      <c r="J14" s="47">
        <f>SUM(J4:J6,J12:J13)</f>
        <v>6551</v>
      </c>
      <c r="K14" s="47">
        <f>SUM(K4:K6,K12:K13)</f>
        <v>12529</v>
      </c>
      <c r="L14" s="47">
        <f t="shared" si="0"/>
        <v>5978</v>
      </c>
      <c r="M14" s="73"/>
      <c r="N14" s="47">
        <f>SUM(N4:N6,N12:N13)</f>
        <v>2149</v>
      </c>
      <c r="O14" s="47">
        <f>SUM(O4:O6,O12:O13)</f>
        <v>3010</v>
      </c>
      <c r="P14" s="47">
        <f t="shared" si="1"/>
        <v>861</v>
      </c>
    </row>
    <row r="15" spans="2:16" x14ac:dyDescent="0.35">
      <c r="B15" s="10" t="s">
        <v>104</v>
      </c>
      <c r="C15" s="49">
        <v>-71</v>
      </c>
      <c r="D15" s="49">
        <v>-125</v>
      </c>
      <c r="E15" s="49">
        <v>-265</v>
      </c>
      <c r="F15" s="50">
        <v>-577</v>
      </c>
      <c r="G15" s="50">
        <v>-1082</v>
      </c>
      <c r="H15" s="50">
        <v>-1178</v>
      </c>
      <c r="I15" s="50">
        <v>-1157</v>
      </c>
      <c r="J15" s="50">
        <v>-1050</v>
      </c>
      <c r="K15" s="50">
        <v>-3717</v>
      </c>
      <c r="L15" s="50">
        <f t="shared" si="0"/>
        <v>-2667</v>
      </c>
      <c r="M15" s="68"/>
      <c r="N15" s="50">
        <v>-154</v>
      </c>
      <c r="O15" s="50">
        <v>-957</v>
      </c>
      <c r="P15" s="50">
        <f t="shared" si="1"/>
        <v>-803</v>
      </c>
    </row>
    <row r="16" spans="2:16" x14ac:dyDescent="0.35">
      <c r="B16" s="10" t="s">
        <v>98</v>
      </c>
      <c r="C16" s="49">
        <v>-41.669966764836175</v>
      </c>
      <c r="D16" s="49">
        <v>-23.435786273687899</v>
      </c>
      <c r="E16" s="49">
        <v>-165</v>
      </c>
      <c r="F16" s="49">
        <v>-142</v>
      </c>
      <c r="G16" s="49">
        <v>-105</v>
      </c>
      <c r="H16" s="49">
        <v>-69</v>
      </c>
      <c r="I16" s="50">
        <v>-121</v>
      </c>
      <c r="J16" s="50">
        <v>-295</v>
      </c>
      <c r="K16" s="50">
        <v>811</v>
      </c>
      <c r="L16" s="50">
        <f t="shared" si="0"/>
        <v>1106</v>
      </c>
      <c r="M16" s="68"/>
      <c r="N16" s="50">
        <v>0</v>
      </c>
      <c r="O16" s="50">
        <v>-10</v>
      </c>
      <c r="P16" s="50">
        <f t="shared" si="1"/>
        <v>-10</v>
      </c>
    </row>
    <row r="17" spans="2:16" x14ac:dyDescent="0.35">
      <c r="B17" s="10" t="s">
        <v>105</v>
      </c>
      <c r="C17" s="49">
        <v>-475.6280332351638</v>
      </c>
      <c r="D17" s="49">
        <v>-34.714305234190533</v>
      </c>
      <c r="E17" s="49">
        <v>412.99962729786353</v>
      </c>
      <c r="F17" s="50">
        <v>20.574684588912532</v>
      </c>
      <c r="G17" s="50">
        <v>71</v>
      </c>
      <c r="H17" s="50">
        <v>-449</v>
      </c>
      <c r="I17" s="50">
        <v>78</v>
      </c>
      <c r="J17" s="50">
        <v>1381</v>
      </c>
      <c r="K17" s="50">
        <v>-4005</v>
      </c>
      <c r="L17" s="49">
        <f t="shared" si="0"/>
        <v>-5386</v>
      </c>
      <c r="M17" s="68"/>
      <c r="N17" s="50">
        <v>-422</v>
      </c>
      <c r="O17" s="50">
        <v>2050</v>
      </c>
      <c r="P17" s="49">
        <f t="shared" si="1"/>
        <v>2472</v>
      </c>
    </row>
    <row r="18" spans="2:16" x14ac:dyDescent="0.35">
      <c r="B18" s="12" t="s">
        <v>49</v>
      </c>
      <c r="C18" s="47">
        <v>47.023655472740984</v>
      </c>
      <c r="D18" s="47">
        <v>624.1892462460188</v>
      </c>
      <c r="E18" s="47">
        <v>1632.8326272978638</v>
      </c>
      <c r="F18" s="47">
        <v>1645.5746845889125</v>
      </c>
      <c r="G18" s="47">
        <v>2374</v>
      </c>
      <c r="H18" s="47">
        <v>2377</v>
      </c>
      <c r="I18" s="47">
        <f>SUM(I14:I17)</f>
        <v>3563</v>
      </c>
      <c r="J18" s="47">
        <f>SUM(J14:J17)</f>
        <v>6587</v>
      </c>
      <c r="K18" s="47">
        <f>SUM(K14:K17)</f>
        <v>5618</v>
      </c>
      <c r="L18" s="47">
        <f t="shared" si="0"/>
        <v>-969</v>
      </c>
      <c r="M18" s="74"/>
      <c r="N18" s="47">
        <f>SUM(N14:N17)</f>
        <v>1573</v>
      </c>
      <c r="O18" s="47">
        <f>SUM(O14:O17)</f>
        <v>4093</v>
      </c>
      <c r="P18" s="47">
        <f t="shared" si="1"/>
        <v>2520</v>
      </c>
    </row>
    <row r="19" spans="2:16" x14ac:dyDescent="0.35">
      <c r="B19" s="10" t="s">
        <v>106</v>
      </c>
      <c r="C19" s="49">
        <v>-619</v>
      </c>
      <c r="D19" s="49">
        <v>-1269</v>
      </c>
      <c r="E19" s="49">
        <v>-1599</v>
      </c>
      <c r="F19" s="49">
        <v>-1573</v>
      </c>
      <c r="G19" s="50">
        <v>-1605</v>
      </c>
      <c r="H19" s="50">
        <v>-1418</v>
      </c>
      <c r="I19" s="50">
        <v>-1790</v>
      </c>
      <c r="J19" s="50">
        <v>-2800</v>
      </c>
      <c r="K19" s="50">
        <v>-4452</v>
      </c>
      <c r="L19" s="49">
        <f t="shared" si="0"/>
        <v>-1652</v>
      </c>
      <c r="M19" s="75"/>
      <c r="N19" s="50">
        <v>-380</v>
      </c>
      <c r="O19" s="50">
        <v>-976</v>
      </c>
      <c r="P19" s="49">
        <f t="shared" si="1"/>
        <v>-596</v>
      </c>
    </row>
    <row r="20" spans="2:16" x14ac:dyDescent="0.35">
      <c r="B20" s="10" t="s">
        <v>98</v>
      </c>
      <c r="C20" s="49">
        <v>41.669966764836175</v>
      </c>
      <c r="D20" s="49">
        <v>23.435786273687899</v>
      </c>
      <c r="E20" s="49">
        <v>165</v>
      </c>
      <c r="F20" s="49">
        <v>142</v>
      </c>
      <c r="G20" s="49">
        <v>105</v>
      </c>
      <c r="H20" s="49">
        <v>69</v>
      </c>
      <c r="I20" s="50">
        <v>121</v>
      </c>
      <c r="J20" s="50">
        <v>295</v>
      </c>
      <c r="K20" s="50">
        <v>-811</v>
      </c>
      <c r="L20" s="49">
        <f t="shared" si="0"/>
        <v>-1106</v>
      </c>
      <c r="M20" s="68"/>
      <c r="N20" s="50">
        <v>0</v>
      </c>
      <c r="O20" s="50">
        <v>10</v>
      </c>
      <c r="P20" s="49">
        <f t="shared" si="1"/>
        <v>10</v>
      </c>
    </row>
    <row r="21" spans="2:16" x14ac:dyDescent="0.35">
      <c r="B21" s="10" t="s">
        <v>107</v>
      </c>
      <c r="C21" s="49">
        <v>-103.91940598232948</v>
      </c>
      <c r="D21" s="49">
        <v>-186.83463205894682</v>
      </c>
      <c r="E21" s="49">
        <v>-186.42000000000002</v>
      </c>
      <c r="F21" s="49">
        <v>-307.66720910269106</v>
      </c>
      <c r="G21" s="50">
        <v>-308</v>
      </c>
      <c r="H21" s="50">
        <v>-255</v>
      </c>
      <c r="I21" s="50">
        <v>-346</v>
      </c>
      <c r="J21" s="50">
        <v>-451</v>
      </c>
      <c r="K21" s="50">
        <v>-947</v>
      </c>
      <c r="L21" s="49">
        <f t="shared" si="0"/>
        <v>-496</v>
      </c>
      <c r="M21" s="68"/>
      <c r="N21" s="50">
        <v>-68</v>
      </c>
      <c r="O21" s="50">
        <v>-174</v>
      </c>
      <c r="P21" s="49">
        <f t="shared" si="1"/>
        <v>-106</v>
      </c>
    </row>
    <row r="22" spans="2:16" x14ac:dyDescent="0.35">
      <c r="B22" s="10" t="s">
        <v>108</v>
      </c>
      <c r="C22" s="49">
        <v>202.24943921749332</v>
      </c>
      <c r="D22" s="49">
        <v>384.39884578525891</v>
      </c>
      <c r="E22" s="49">
        <v>108.42000000000002</v>
      </c>
      <c r="F22" s="49">
        <v>34.151704117641486</v>
      </c>
      <c r="G22" s="50">
        <v>259</v>
      </c>
      <c r="H22" s="50">
        <v>49</v>
      </c>
      <c r="I22" s="50">
        <v>-96</v>
      </c>
      <c r="J22" s="50">
        <v>-452</v>
      </c>
      <c r="K22" s="50">
        <v>610</v>
      </c>
      <c r="L22" s="49">
        <f t="shared" si="0"/>
        <v>1062</v>
      </c>
      <c r="M22" s="68"/>
      <c r="N22" s="50">
        <v>-685</v>
      </c>
      <c r="O22" s="50">
        <v>-1911</v>
      </c>
      <c r="P22" s="49">
        <f t="shared" si="1"/>
        <v>-1226</v>
      </c>
    </row>
    <row r="23" spans="2:16" x14ac:dyDescent="0.35">
      <c r="B23" s="12" t="s">
        <v>109</v>
      </c>
      <c r="C23" s="47">
        <v>-479</v>
      </c>
      <c r="D23" s="47">
        <v>-1048</v>
      </c>
      <c r="E23" s="47">
        <v>-1512</v>
      </c>
      <c r="F23" s="47">
        <v>-1704.5155049850496</v>
      </c>
      <c r="G23" s="47">
        <v>-1549</v>
      </c>
      <c r="H23" s="47">
        <v>-1555</v>
      </c>
      <c r="I23" s="47">
        <f t="shared" ref="I23:K23" si="4">SUM(I19:I22)</f>
        <v>-2111</v>
      </c>
      <c r="J23" s="47">
        <f t="shared" si="4"/>
        <v>-3408</v>
      </c>
      <c r="K23" s="47">
        <f t="shared" si="4"/>
        <v>-5600</v>
      </c>
      <c r="L23" s="47">
        <f t="shared" si="0"/>
        <v>-2192</v>
      </c>
      <c r="M23" s="74"/>
      <c r="N23" s="47">
        <f t="shared" ref="N23:O23" si="5">SUM(N19:N22)</f>
        <v>-1133</v>
      </c>
      <c r="O23" s="47">
        <f t="shared" si="5"/>
        <v>-3051</v>
      </c>
      <c r="P23" s="47">
        <f t="shared" si="1"/>
        <v>-1918</v>
      </c>
    </row>
    <row r="24" spans="2:16" x14ac:dyDescent="0.35">
      <c r="B24" s="12" t="s">
        <v>51</v>
      </c>
      <c r="C24" s="47">
        <v>-431.97634452725902</v>
      </c>
      <c r="D24" s="47">
        <v>-423.3107537539812</v>
      </c>
      <c r="E24" s="47">
        <v>120.83262729786384</v>
      </c>
      <c r="F24" s="47">
        <v>-58.940820396137042</v>
      </c>
      <c r="G24" s="47">
        <v>825</v>
      </c>
      <c r="H24" s="47">
        <v>822</v>
      </c>
      <c r="I24" s="47">
        <f>I23+I18</f>
        <v>1452</v>
      </c>
      <c r="J24" s="47">
        <f>J23+J18</f>
        <v>3179</v>
      </c>
      <c r="K24" s="47">
        <f>K23+K18</f>
        <v>18</v>
      </c>
      <c r="L24" s="47">
        <f t="shared" si="0"/>
        <v>-3161</v>
      </c>
      <c r="M24" s="74"/>
      <c r="N24" s="47">
        <f>N23+N18</f>
        <v>440</v>
      </c>
      <c r="O24" s="47">
        <f>O23+O18</f>
        <v>1042</v>
      </c>
      <c r="P24" s="47">
        <f t="shared" si="1"/>
        <v>602</v>
      </c>
    </row>
    <row r="25" spans="2:16" x14ac:dyDescent="0.35">
      <c r="B25" s="4"/>
      <c r="C25" s="76"/>
      <c r="D25" s="76"/>
      <c r="E25" s="76"/>
      <c r="F25" s="76"/>
      <c r="G25" s="76"/>
      <c r="H25" s="76"/>
      <c r="I25" s="76"/>
      <c r="J25" s="76"/>
      <c r="K25" s="76"/>
      <c r="L25" s="76"/>
      <c r="N25" s="76"/>
      <c r="O25" s="76"/>
      <c r="P25" s="76"/>
    </row>
    <row r="26" spans="2:16" x14ac:dyDescent="0.35">
      <c r="B26" s="38" t="s">
        <v>95</v>
      </c>
      <c r="C26" s="39" t="s">
        <v>1</v>
      </c>
      <c r="D26" s="39" t="s">
        <v>1</v>
      </c>
      <c r="E26" s="39" t="s">
        <v>1</v>
      </c>
      <c r="F26" s="39" t="s">
        <v>1</v>
      </c>
      <c r="G26" s="39" t="s">
        <v>1</v>
      </c>
      <c r="H26" s="39" t="s">
        <v>1</v>
      </c>
      <c r="I26" s="5" t="s">
        <v>1</v>
      </c>
      <c r="J26" s="5" t="s">
        <v>1</v>
      </c>
      <c r="K26" s="5" t="s">
        <v>1</v>
      </c>
      <c r="L26" s="39" t="s">
        <v>2</v>
      </c>
      <c r="M26" s="40"/>
      <c r="N26" s="5" t="s">
        <v>3</v>
      </c>
      <c r="O26" s="5" t="s">
        <v>3</v>
      </c>
      <c r="P26" s="5" t="s">
        <v>2</v>
      </c>
    </row>
    <row r="27" spans="2:16" ht="15" thickBot="1" x14ac:dyDescent="0.4">
      <c r="B27" s="41" t="s">
        <v>77</v>
      </c>
      <c r="C27" s="42">
        <v>2014</v>
      </c>
      <c r="D27" s="42">
        <v>2015</v>
      </c>
      <c r="E27" s="42">
        <v>2016</v>
      </c>
      <c r="F27" s="42">
        <v>2017</v>
      </c>
      <c r="G27" s="42">
        <v>2018</v>
      </c>
      <c r="H27" s="42">
        <v>2019</v>
      </c>
      <c r="I27" s="8">
        <v>2020</v>
      </c>
      <c r="J27" s="8">
        <v>2021</v>
      </c>
      <c r="K27" s="8">
        <v>2022</v>
      </c>
      <c r="L27" s="9" t="str">
        <f>Consolidated!$L$3</f>
        <v>21-22</v>
      </c>
      <c r="M27" s="40"/>
      <c r="N27" s="8">
        <v>2022</v>
      </c>
      <c r="O27" s="8">
        <v>2023</v>
      </c>
      <c r="P27" s="9" t="s">
        <v>6</v>
      </c>
    </row>
    <row r="28" spans="2:16" x14ac:dyDescent="0.35">
      <c r="B28" s="66" t="s">
        <v>110</v>
      </c>
      <c r="C28" s="50">
        <v>966.44059948407414</v>
      </c>
      <c r="D28" s="50">
        <f t="shared" ref="D28:J28" si="6">C33</f>
        <v>1435.1508636508995</v>
      </c>
      <c r="E28" s="50">
        <f t="shared" si="6"/>
        <v>2661.559619819981</v>
      </c>
      <c r="F28" s="50">
        <f t="shared" si="6"/>
        <v>3914.3147345384236</v>
      </c>
      <c r="G28" s="50">
        <f t="shared" si="6"/>
        <v>5322.0147345384239</v>
      </c>
      <c r="H28" s="50">
        <f t="shared" si="6"/>
        <v>6948.0147345384239</v>
      </c>
      <c r="I28" s="50">
        <f t="shared" si="6"/>
        <v>8400.2602391005548</v>
      </c>
      <c r="J28" s="50">
        <f t="shared" si="6"/>
        <v>9354.2602391005548</v>
      </c>
      <c r="K28" s="50">
        <f>J33</f>
        <v>11238.260239100555</v>
      </c>
      <c r="L28" s="50">
        <f>K28-J28</f>
        <v>1884</v>
      </c>
      <c r="M28" s="68"/>
      <c r="N28" s="50">
        <f>J33</f>
        <v>11238.260239100555</v>
      </c>
      <c r="O28" s="50">
        <f>K33</f>
        <v>19863.260239100557</v>
      </c>
      <c r="P28" s="50">
        <f>O28-N28</f>
        <v>8625.0000000000018</v>
      </c>
    </row>
    <row r="29" spans="2:16" x14ac:dyDescent="0.35">
      <c r="B29" s="69" t="s">
        <v>106</v>
      </c>
      <c r="C29" s="50">
        <v>619</v>
      </c>
      <c r="D29" s="50">
        <v>1269</v>
      </c>
      <c r="E29" s="50">
        <v>1599</v>
      </c>
      <c r="F29" s="50">
        <v>1573</v>
      </c>
      <c r="G29" s="50">
        <v>1605</v>
      </c>
      <c r="H29" s="50">
        <v>1418</v>
      </c>
      <c r="I29" s="50">
        <f>-I19</f>
        <v>1790</v>
      </c>
      <c r="J29" s="50">
        <v>2800</v>
      </c>
      <c r="K29" s="50">
        <v>4452</v>
      </c>
      <c r="L29" s="50">
        <f t="shared" ref="L29:L60" si="7">K29-J29</f>
        <v>1652</v>
      </c>
      <c r="M29" s="68"/>
      <c r="N29" s="50">
        <v>380</v>
      </c>
      <c r="O29" s="50">
        <v>975.82343380060524</v>
      </c>
      <c r="P29" s="50">
        <f t="shared" ref="P29:P30" si="8">O29-N29</f>
        <v>595.82343380060524</v>
      </c>
    </row>
    <row r="30" spans="2:16" x14ac:dyDescent="0.35">
      <c r="B30" s="69" t="s">
        <v>21</v>
      </c>
      <c r="C30" s="50">
        <v>-210.18100000000001</v>
      </c>
      <c r="D30" s="50">
        <v>-200.333</v>
      </c>
      <c r="E30" s="50">
        <v>-443.23500000000001</v>
      </c>
      <c r="F30" s="50">
        <v>-592</v>
      </c>
      <c r="G30" s="50">
        <v>-798</v>
      </c>
      <c r="H30" s="50">
        <v>-1058</v>
      </c>
      <c r="I30" s="50">
        <f>-I5</f>
        <v>-1342</v>
      </c>
      <c r="J30" s="50">
        <v>-2556</v>
      </c>
      <c r="K30" s="50">
        <v>-4663</v>
      </c>
      <c r="L30" s="50">
        <f t="shared" si="7"/>
        <v>-2107</v>
      </c>
      <c r="M30" s="68"/>
      <c r="N30" s="50">
        <v>-1009</v>
      </c>
      <c r="O30" s="50">
        <v>-1695.0143738621423</v>
      </c>
      <c r="P30" s="50">
        <f t="shared" si="8"/>
        <v>-686.01437386214229</v>
      </c>
    </row>
    <row r="31" spans="2:16" x14ac:dyDescent="0.35">
      <c r="B31" s="69" t="s">
        <v>111</v>
      </c>
      <c r="C31" s="45" t="s">
        <v>15</v>
      </c>
      <c r="D31" s="45" t="s">
        <v>15</v>
      </c>
      <c r="E31" s="45" t="s">
        <v>15</v>
      </c>
      <c r="F31" s="45" t="s">
        <v>15</v>
      </c>
      <c r="G31" s="45" t="s">
        <v>15</v>
      </c>
      <c r="H31" s="45" t="s">
        <v>15</v>
      </c>
      <c r="I31" s="43">
        <v>-492</v>
      </c>
      <c r="J31" s="45" t="s">
        <v>15</v>
      </c>
      <c r="K31" s="45" t="s">
        <v>15</v>
      </c>
      <c r="L31" s="45" t="s">
        <v>15</v>
      </c>
      <c r="M31" s="68"/>
      <c r="N31" s="45" t="s">
        <v>15</v>
      </c>
      <c r="O31" s="45" t="s">
        <v>15</v>
      </c>
      <c r="P31" s="45" t="s">
        <v>15</v>
      </c>
    </row>
    <row r="32" spans="2:16" x14ac:dyDescent="0.35">
      <c r="B32" s="69" t="s">
        <v>112</v>
      </c>
      <c r="C32" s="50">
        <v>59.891264166825501</v>
      </c>
      <c r="D32" s="50">
        <v>157.74175616908124</v>
      </c>
      <c r="E32" s="50">
        <v>96.990114718442669</v>
      </c>
      <c r="F32" s="50">
        <v>426.7</v>
      </c>
      <c r="G32" s="50">
        <v>819</v>
      </c>
      <c r="H32" s="50">
        <v>1092.24550456213</v>
      </c>
      <c r="I32" s="50">
        <v>998</v>
      </c>
      <c r="J32" s="50">
        <v>1640</v>
      </c>
      <c r="K32" s="50">
        <v>8836</v>
      </c>
      <c r="L32" s="50">
        <f t="shared" si="7"/>
        <v>7196</v>
      </c>
      <c r="M32" s="68"/>
      <c r="N32" s="50">
        <v>5777</v>
      </c>
      <c r="O32" s="50">
        <v>10277.524986827815</v>
      </c>
      <c r="P32" s="50">
        <f t="shared" ref="P32:P34" si="9">O32-N32</f>
        <v>4500.5249868278152</v>
      </c>
    </row>
    <row r="33" spans="2:16" x14ac:dyDescent="0.35">
      <c r="B33" s="12" t="s">
        <v>113</v>
      </c>
      <c r="C33" s="47">
        <v>1435.1508636508995</v>
      </c>
      <c r="D33" s="47">
        <v>2661.559619819981</v>
      </c>
      <c r="E33" s="47">
        <v>3914.3147345384236</v>
      </c>
      <c r="F33" s="47">
        <v>5322.0147345384239</v>
      </c>
      <c r="G33" s="47">
        <v>6948.0147345384239</v>
      </c>
      <c r="H33" s="47">
        <v>8400.2602391005548</v>
      </c>
      <c r="I33" s="47">
        <f>SUM(I28:I32)</f>
        <v>9354.2602391005548</v>
      </c>
      <c r="J33" s="47">
        <f>SUM(J28:J32)</f>
        <v>11238.260239100555</v>
      </c>
      <c r="K33" s="47">
        <f>SUM(K28:K32)</f>
        <v>19863.260239100557</v>
      </c>
      <c r="L33" s="47">
        <f t="shared" si="7"/>
        <v>8625.0000000000018</v>
      </c>
      <c r="M33" s="74"/>
      <c r="N33" s="47">
        <f>SUM(N28:N32)</f>
        <v>16386.260239100557</v>
      </c>
      <c r="O33" s="47">
        <f>SUM(O28:O32)</f>
        <v>29421.594285866835</v>
      </c>
      <c r="P33" s="47">
        <f t="shared" si="9"/>
        <v>13035.334046766278</v>
      </c>
    </row>
    <row r="34" spans="2:16" x14ac:dyDescent="0.35">
      <c r="B34" s="66" t="s">
        <v>114</v>
      </c>
      <c r="C34" s="77">
        <v>9.9699999999999997E-2</v>
      </c>
      <c r="D34" s="77">
        <v>9.9699999999999997E-2</v>
      </c>
      <c r="E34" s="77">
        <v>0.1191</v>
      </c>
      <c r="F34" s="77">
        <v>0.1191</v>
      </c>
      <c r="G34" s="77">
        <v>0.1361</v>
      </c>
      <c r="H34" s="77">
        <v>0.1361</v>
      </c>
      <c r="I34" s="77">
        <v>0.13609999999999997</v>
      </c>
      <c r="J34" s="77">
        <v>0.123</v>
      </c>
      <c r="K34" s="77">
        <f>J34</f>
        <v>0.123</v>
      </c>
      <c r="L34" s="77">
        <f t="shared" si="7"/>
        <v>0</v>
      </c>
      <c r="M34" s="68"/>
      <c r="N34" s="77">
        <v>0.123</v>
      </c>
      <c r="O34" s="77">
        <f>K34</f>
        <v>0.123</v>
      </c>
      <c r="P34" s="77">
        <f t="shared" si="9"/>
        <v>0</v>
      </c>
    </row>
    <row r="35" spans="2:16" x14ac:dyDescent="0.35">
      <c r="B35" s="12" t="s">
        <v>50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4"/>
      <c r="N35" s="78"/>
      <c r="O35" s="78"/>
      <c r="P35" s="78"/>
    </row>
    <row r="36" spans="2:16" x14ac:dyDescent="0.35">
      <c r="B36" s="66" t="s">
        <v>115</v>
      </c>
      <c r="C36" s="50">
        <v>567.00000000000011</v>
      </c>
      <c r="D36" s="50">
        <v>567</v>
      </c>
      <c r="E36" s="50">
        <v>863.87649800000008</v>
      </c>
      <c r="F36" s="50">
        <v>863.87649800000008</v>
      </c>
      <c r="G36" s="50">
        <v>863.87649800000008</v>
      </c>
      <c r="H36" s="50">
        <v>863.87649799999997</v>
      </c>
      <c r="I36" s="50">
        <v>864</v>
      </c>
      <c r="J36" s="50">
        <v>1486</v>
      </c>
      <c r="K36" s="50">
        <v>1486</v>
      </c>
      <c r="L36" s="50">
        <f t="shared" si="7"/>
        <v>0</v>
      </c>
      <c r="M36" s="68"/>
      <c r="N36" s="50">
        <v>371.4042092117034</v>
      </c>
      <c r="O36" s="50">
        <v>371.40420921170352</v>
      </c>
      <c r="P36" s="50">
        <f t="shared" ref="P36:P39" si="10">O36-N36</f>
        <v>0</v>
      </c>
    </row>
    <row r="37" spans="2:16" x14ac:dyDescent="0.35">
      <c r="B37" s="66" t="s">
        <v>116</v>
      </c>
      <c r="C37" s="50">
        <v>525.66332335329355</v>
      </c>
      <c r="D37" s="50">
        <v>571.97426214071868</v>
      </c>
      <c r="E37" s="50">
        <v>903.09364590696111</v>
      </c>
      <c r="F37" s="50">
        <v>1001.5406495151198</v>
      </c>
      <c r="G37" s="50">
        <v>1156</v>
      </c>
      <c r="H37" s="50">
        <v>1337.2950444151948</v>
      </c>
      <c r="I37" s="50">
        <v>1506</v>
      </c>
      <c r="J37" s="50">
        <v>3044</v>
      </c>
      <c r="K37" s="50">
        <v>5437</v>
      </c>
      <c r="L37" s="50">
        <f t="shared" si="7"/>
        <v>2393</v>
      </c>
      <c r="M37" s="68"/>
      <c r="N37" s="50">
        <v>1152.1640293665509</v>
      </c>
      <c r="O37" s="50">
        <v>2062.5886930245902</v>
      </c>
      <c r="P37" s="50">
        <f t="shared" si="10"/>
        <v>910.42466365803921</v>
      </c>
    </row>
    <row r="38" spans="2:16" x14ac:dyDescent="0.35">
      <c r="B38" s="66" t="s">
        <v>106</v>
      </c>
      <c r="C38" s="50">
        <v>619</v>
      </c>
      <c r="D38" s="50">
        <v>1269</v>
      </c>
      <c r="E38" s="50">
        <v>1599</v>
      </c>
      <c r="F38" s="50">
        <v>1573</v>
      </c>
      <c r="G38" s="50">
        <v>1605</v>
      </c>
      <c r="H38" s="50">
        <v>1418</v>
      </c>
      <c r="I38" s="50">
        <f>I29</f>
        <v>1790</v>
      </c>
      <c r="J38" s="50">
        <v>2800</v>
      </c>
      <c r="K38" s="50">
        <v>4452</v>
      </c>
      <c r="L38" s="50">
        <f t="shared" si="7"/>
        <v>1652</v>
      </c>
      <c r="M38" s="68"/>
      <c r="N38" s="50">
        <v>379.89800000000002</v>
      </c>
      <c r="O38" s="50">
        <v>975.82343380060524</v>
      </c>
      <c r="P38" s="50">
        <f t="shared" si="10"/>
        <v>595.92543380060522</v>
      </c>
    </row>
    <row r="39" spans="2:16" x14ac:dyDescent="0.35">
      <c r="B39" s="66" t="s">
        <v>117</v>
      </c>
      <c r="C39" s="79">
        <f>C38/C37-1</f>
        <v>0.17755980396596116</v>
      </c>
      <c r="D39" s="79">
        <f t="shared" ref="D39:K39" si="11">D38/D37-1</f>
        <v>1.2186312986366459</v>
      </c>
      <c r="E39" s="79">
        <f t="shared" si="11"/>
        <v>0.77058050097800468</v>
      </c>
      <c r="F39" s="79">
        <f t="shared" si="11"/>
        <v>0.57058028624354229</v>
      </c>
      <c r="G39" s="79">
        <f t="shared" si="11"/>
        <v>0.3884083044982698</v>
      </c>
      <c r="H39" s="79">
        <f t="shared" si="11"/>
        <v>6.0349401519017798E-2</v>
      </c>
      <c r="I39" s="79">
        <f t="shared" si="11"/>
        <v>0.18857901726427628</v>
      </c>
      <c r="J39" s="79">
        <f t="shared" si="11"/>
        <v>-8.0157687253613719E-2</v>
      </c>
      <c r="K39" s="79">
        <f t="shared" si="11"/>
        <v>-0.18116608423763103</v>
      </c>
      <c r="L39" s="79">
        <f t="shared" si="7"/>
        <v>-0.10100839698401731</v>
      </c>
      <c r="M39" s="68"/>
      <c r="N39" s="79">
        <v>-0.67027437906661225</v>
      </c>
      <c r="O39" s="79">
        <v>-0.52689383147463442</v>
      </c>
      <c r="P39" s="79">
        <f t="shared" si="10"/>
        <v>0.14338054759197782</v>
      </c>
    </row>
    <row r="40" spans="2:16" x14ac:dyDescent="0.35">
      <c r="B40" s="12" t="s">
        <v>118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74"/>
      <c r="N40" s="80"/>
      <c r="O40" s="80"/>
      <c r="P40" s="80"/>
    </row>
    <row r="41" spans="2:16" x14ac:dyDescent="0.35">
      <c r="B41" s="66" t="s">
        <v>119</v>
      </c>
      <c r="C41" s="81">
        <v>7.8799999999999995E-2</v>
      </c>
      <c r="D41" s="81">
        <v>7.8799999999999995E-2</v>
      </c>
      <c r="E41" s="81">
        <v>0.08</v>
      </c>
      <c r="F41" s="81">
        <v>7.7499999999999999E-2</v>
      </c>
      <c r="G41" s="82">
        <v>7.6352424951418529E-2</v>
      </c>
      <c r="H41" s="82">
        <v>7.3323606072953129E-2</v>
      </c>
      <c r="I41" s="82">
        <v>7.1800000000000003E-2</v>
      </c>
      <c r="J41" s="82">
        <v>6.7599999999999993E-2</v>
      </c>
      <c r="K41" s="82">
        <v>6.7799999999999999E-2</v>
      </c>
      <c r="L41" s="82">
        <f t="shared" si="7"/>
        <v>2.0000000000000573E-4</v>
      </c>
      <c r="M41" s="68"/>
      <c r="N41" s="82">
        <v>6.7799999999999999E-2</v>
      </c>
      <c r="O41" s="82">
        <v>6.8798655175846324E-2</v>
      </c>
      <c r="P41" s="82">
        <f t="shared" ref="P41:P44" si="12">O41-N41</f>
        <v>9.9865517584632468E-4</v>
      </c>
    </row>
    <row r="42" spans="2:16" x14ac:dyDescent="0.35">
      <c r="B42" s="66" t="s">
        <v>120</v>
      </c>
      <c r="C42" s="81">
        <v>7.6799999999999993E-2</v>
      </c>
      <c r="D42" s="81">
        <v>7.0000000000000007E-2</v>
      </c>
      <c r="E42" s="81">
        <v>6.9800000000000001E-2</v>
      </c>
      <c r="F42" s="81">
        <v>6.0496507664818691E-2</v>
      </c>
      <c r="G42" s="82">
        <v>6.107955885564343E-2</v>
      </c>
      <c r="H42" s="82">
        <v>5.7048399613746324E-2</v>
      </c>
      <c r="I42" s="82">
        <v>6.0291549277044644E-2</v>
      </c>
      <c r="J42" s="82">
        <v>6.020449416271377E-2</v>
      </c>
      <c r="K42" s="82">
        <v>5.9077766434169711E-2</v>
      </c>
      <c r="L42" s="82">
        <f t="shared" si="7"/>
        <v>-1.1267277285440594E-3</v>
      </c>
      <c r="M42" s="68"/>
      <c r="N42" s="82">
        <v>5.3900000000000003E-2</v>
      </c>
      <c r="O42" s="82">
        <v>7.590482311881476E-2</v>
      </c>
      <c r="P42" s="82">
        <f t="shared" si="12"/>
        <v>2.2004823118814756E-2</v>
      </c>
    </row>
    <row r="43" spans="2:16" x14ac:dyDescent="0.35">
      <c r="B43" s="66" t="s">
        <v>121</v>
      </c>
      <c r="C43" s="81">
        <f>C41-C42</f>
        <v>2.0000000000000018E-3</v>
      </c>
      <c r="D43" s="81">
        <f>D41-D42</f>
        <v>8.7999999999999884E-3</v>
      </c>
      <c r="E43" s="81">
        <f>E41-E42</f>
        <v>1.0200000000000001E-2</v>
      </c>
      <c r="F43" s="81">
        <v>1.7003492335181308E-2</v>
      </c>
      <c r="G43" s="81">
        <f t="shared" ref="G43:K43" si="13">G41-G42</f>
        <v>1.5272866095775099E-2</v>
      </c>
      <c r="H43" s="81">
        <f t="shared" si="13"/>
        <v>1.6275206459206805E-2</v>
      </c>
      <c r="I43" s="81">
        <f t="shared" si="13"/>
        <v>1.1508450722955359E-2</v>
      </c>
      <c r="J43" s="81">
        <f t="shared" si="13"/>
        <v>7.3955058372862231E-3</v>
      </c>
      <c r="K43" s="81">
        <f t="shared" si="13"/>
        <v>8.7222335658302882E-3</v>
      </c>
      <c r="L43" s="82">
        <f t="shared" si="7"/>
        <v>1.3267277285440651E-3</v>
      </c>
      <c r="M43" s="68"/>
      <c r="N43" s="81">
        <v>1.3899999999999996E-2</v>
      </c>
      <c r="O43" s="81">
        <f t="shared" ref="O43" si="14">O41-O42</f>
        <v>-7.106167942968436E-3</v>
      </c>
      <c r="P43" s="82">
        <f t="shared" si="12"/>
        <v>-2.1006167942968432E-2</v>
      </c>
    </row>
    <row r="44" spans="2:16" x14ac:dyDescent="0.35">
      <c r="B44" s="66" t="s">
        <v>122</v>
      </c>
      <c r="C44" s="83">
        <v>14.3</v>
      </c>
      <c r="D44" s="83">
        <v>15</v>
      </c>
      <c r="E44" s="83">
        <v>15.3</v>
      </c>
      <c r="F44" s="83">
        <v>16</v>
      </c>
      <c r="G44" s="83">
        <v>16.2</v>
      </c>
      <c r="H44" s="83">
        <v>15.9</v>
      </c>
      <c r="I44" s="83">
        <v>15.7568085397094</v>
      </c>
      <c r="J44" s="83">
        <v>16.516521385410659</v>
      </c>
      <c r="K44" s="83">
        <v>16.652742768860961</v>
      </c>
      <c r="L44" s="83">
        <f t="shared" si="7"/>
        <v>0.13622138345030166</v>
      </c>
      <c r="M44" s="68"/>
      <c r="N44" s="83">
        <v>4.4741999999999997</v>
      </c>
      <c r="O44" s="83">
        <v>4.4106682504198744</v>
      </c>
      <c r="P44" s="83">
        <f t="shared" si="12"/>
        <v>-6.3531749580125307E-2</v>
      </c>
    </row>
    <row r="45" spans="2:16" x14ac:dyDescent="0.35">
      <c r="B45" s="12" t="s">
        <v>123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74"/>
      <c r="N45" s="80"/>
      <c r="O45" s="80"/>
      <c r="P45" s="80"/>
    </row>
    <row r="46" spans="2:16" x14ac:dyDescent="0.35">
      <c r="B46" s="66" t="s">
        <v>119</v>
      </c>
      <c r="C46" s="81">
        <v>6.6100000000000006E-2</v>
      </c>
      <c r="D46" s="81">
        <v>6.6100000000000006E-2</v>
      </c>
      <c r="E46" s="81">
        <v>7.6100000000000001E-2</v>
      </c>
      <c r="F46" s="82">
        <v>7.6316666666666672E-2</v>
      </c>
      <c r="G46" s="82">
        <v>7.4955134146130781E-2</v>
      </c>
      <c r="H46" s="82">
        <v>7.3127731018089281E-2</v>
      </c>
      <c r="I46" s="82">
        <v>7.1499999999999994E-2</v>
      </c>
      <c r="J46" s="82">
        <v>6.6199999999999995E-2</v>
      </c>
      <c r="K46" s="82">
        <v>6.5000000000000002E-2</v>
      </c>
      <c r="L46" s="82">
        <f t="shared" si="7"/>
        <v>-1.1999999999999927E-3</v>
      </c>
      <c r="M46" s="68"/>
      <c r="N46" s="82">
        <v>6.5000000000000002E-2</v>
      </c>
      <c r="O46" s="82">
        <v>6.5301127711818979E-2</v>
      </c>
      <c r="P46" s="82">
        <f t="shared" ref="P46:P49" si="15">O46-N46</f>
        <v>3.0112771181897702E-4</v>
      </c>
    </row>
    <row r="47" spans="2:16" x14ac:dyDescent="0.35">
      <c r="B47" s="66" t="s">
        <v>120</v>
      </c>
      <c r="C47" s="81">
        <v>7.2000000000000008E-2</v>
      </c>
      <c r="D47" s="81">
        <v>7.0200000000000012E-2</v>
      </c>
      <c r="E47" s="81">
        <v>6.7799999999999999E-2</v>
      </c>
      <c r="F47" s="82">
        <v>6.1040921531194961E-2</v>
      </c>
      <c r="G47" s="82">
        <v>6.0422329224719774E-2</v>
      </c>
      <c r="H47" s="82">
        <v>5.4954367895907096E-2</v>
      </c>
      <c r="I47" s="82">
        <v>5.756612038884245E-2</v>
      </c>
      <c r="J47" s="82">
        <v>5.3489093013954069E-2</v>
      </c>
      <c r="K47" s="82">
        <v>5.6793686900364973E-2</v>
      </c>
      <c r="L47" s="82">
        <f t="shared" si="7"/>
        <v>3.3045938864109045E-3</v>
      </c>
      <c r="M47" s="68"/>
      <c r="N47" s="82">
        <v>5.4899999999999997E-2</v>
      </c>
      <c r="O47" s="82">
        <v>6.3336322399994191E-2</v>
      </c>
      <c r="P47" s="82">
        <f t="shared" si="15"/>
        <v>8.4363223999941936E-3</v>
      </c>
    </row>
    <row r="48" spans="2:16" x14ac:dyDescent="0.35">
      <c r="B48" s="66" t="s">
        <v>121</v>
      </c>
      <c r="C48" s="81">
        <f>C46-C47</f>
        <v>-5.9000000000000025E-3</v>
      </c>
      <c r="D48" s="81">
        <f>D46-D47</f>
        <v>-4.1000000000000064E-3</v>
      </c>
      <c r="E48" s="81">
        <f>E46-E47</f>
        <v>8.3000000000000018E-3</v>
      </c>
      <c r="F48" s="82">
        <v>1.5275745135471711E-2</v>
      </c>
      <c r="G48" s="81">
        <f t="shared" ref="G48:K48" si="16">G46-G47</f>
        <v>1.4532804921411006E-2</v>
      </c>
      <c r="H48" s="81">
        <f t="shared" si="16"/>
        <v>1.8173363122182186E-2</v>
      </c>
      <c r="I48" s="81">
        <f t="shared" si="16"/>
        <v>1.3933879611157544E-2</v>
      </c>
      <c r="J48" s="81">
        <f t="shared" si="16"/>
        <v>1.2710906986045926E-2</v>
      </c>
      <c r="K48" s="81">
        <f t="shared" si="16"/>
        <v>8.2063130996350292E-3</v>
      </c>
      <c r="L48" s="82">
        <f t="shared" si="7"/>
        <v>-4.5045938864108973E-3</v>
      </c>
      <c r="M48" s="68"/>
      <c r="N48" s="81">
        <v>1.0100000000000005E-2</v>
      </c>
      <c r="O48" s="81">
        <f t="shared" ref="O48" si="17">O46-O47</f>
        <v>1.9648053118247882E-3</v>
      </c>
      <c r="P48" s="82">
        <f t="shared" si="15"/>
        <v>-8.1351946881752166E-3</v>
      </c>
    </row>
    <row r="49" spans="2:16" x14ac:dyDescent="0.35">
      <c r="B49" s="66" t="s">
        <v>122</v>
      </c>
      <c r="C49" s="83">
        <v>11.1</v>
      </c>
      <c r="D49" s="83">
        <v>11.6</v>
      </c>
      <c r="E49" s="83">
        <v>11.9</v>
      </c>
      <c r="F49" s="83">
        <v>12.3</v>
      </c>
      <c r="G49" s="83">
        <v>12.6</v>
      </c>
      <c r="H49" s="83">
        <v>12.4</v>
      </c>
      <c r="I49" s="83">
        <v>12.098271876945752</v>
      </c>
      <c r="J49" s="83">
        <v>12.639582102216716</v>
      </c>
      <c r="K49" s="83">
        <v>13.023353550573368</v>
      </c>
      <c r="L49" s="83">
        <f t="shared" si="7"/>
        <v>0.38377144835665256</v>
      </c>
      <c r="M49" s="68"/>
      <c r="N49" s="83">
        <v>3.5280100000000001</v>
      </c>
      <c r="O49" s="83">
        <v>3.430053013797953</v>
      </c>
      <c r="P49" s="83">
        <f t="shared" si="15"/>
        <v>-9.7956986202047069E-2</v>
      </c>
    </row>
    <row r="50" spans="2:16" x14ac:dyDescent="0.35">
      <c r="B50" s="12" t="s">
        <v>124</v>
      </c>
      <c r="C50" s="80"/>
      <c r="D50" s="80"/>
      <c r="E50" s="80"/>
      <c r="F50" s="80"/>
      <c r="G50" s="80"/>
      <c r="H50" s="80"/>
      <c r="I50" s="80"/>
      <c r="J50" s="80"/>
      <c r="K50" s="80"/>
      <c r="L50" s="80"/>
      <c r="M50" s="74"/>
      <c r="N50" s="80"/>
      <c r="O50" s="80"/>
      <c r="P50" s="80"/>
    </row>
    <row r="51" spans="2:16" x14ac:dyDescent="0.35">
      <c r="B51" s="66" t="s">
        <v>119</v>
      </c>
      <c r="C51" s="81">
        <v>0.1124</v>
      </c>
      <c r="D51" s="81">
        <v>0.1171</v>
      </c>
      <c r="E51" s="81">
        <v>0.13589999999999999</v>
      </c>
      <c r="F51" s="81">
        <v>0.13320000000000001</v>
      </c>
      <c r="G51" s="82">
        <v>0.1234</v>
      </c>
      <c r="H51" s="82">
        <v>0.11736455562286591</v>
      </c>
      <c r="I51" s="82">
        <v>0.1154</v>
      </c>
      <c r="J51" s="82">
        <v>0.1143</v>
      </c>
      <c r="K51" s="82">
        <v>0.11539999999999999</v>
      </c>
      <c r="L51" s="82">
        <f t="shared" si="7"/>
        <v>1.0999999999999899E-3</v>
      </c>
      <c r="M51" s="68"/>
      <c r="N51" s="82">
        <v>0.1154</v>
      </c>
      <c r="O51" s="82">
        <v>0.1145</v>
      </c>
      <c r="P51" s="82">
        <f t="shared" ref="P51:P57" si="18">O51-N51</f>
        <v>-8.9999999999999802E-4</v>
      </c>
    </row>
    <row r="52" spans="2:16" x14ac:dyDescent="0.35">
      <c r="B52" s="66" t="s">
        <v>120</v>
      </c>
      <c r="C52" s="81">
        <v>0.1318</v>
      </c>
      <c r="D52" s="81">
        <v>0.12498657911970756</v>
      </c>
      <c r="E52" s="81">
        <v>0.12119999999999999</v>
      </c>
      <c r="F52" s="81">
        <v>0.1136432884121565</v>
      </c>
      <c r="G52" s="82">
        <v>0.11852468775041411</v>
      </c>
      <c r="H52" s="82">
        <v>0.11381892467839186</v>
      </c>
      <c r="I52" s="82">
        <v>0.11403420074108145</v>
      </c>
      <c r="J52" s="82">
        <v>0.11296621112850605</v>
      </c>
      <c r="K52" s="82">
        <v>0.11770935114800513</v>
      </c>
      <c r="L52" s="82">
        <f t="shared" si="7"/>
        <v>4.7431400194990758E-3</v>
      </c>
      <c r="M52" s="68"/>
      <c r="N52" s="82">
        <v>0.1229</v>
      </c>
      <c r="O52" s="82">
        <v>0.13399276528381801</v>
      </c>
      <c r="P52" s="82">
        <f t="shared" si="18"/>
        <v>1.1092765283818015E-2</v>
      </c>
    </row>
    <row r="53" spans="2:16" x14ac:dyDescent="0.35">
      <c r="B53" s="66" t="s">
        <v>121</v>
      </c>
      <c r="C53" s="81">
        <f>C51-C52</f>
        <v>-1.9400000000000001E-2</v>
      </c>
      <c r="D53" s="81">
        <f>D51-D52</f>
        <v>-7.886579119707568E-3</v>
      </c>
      <c r="E53" s="81">
        <f>E51-E52</f>
        <v>1.4700000000000005E-2</v>
      </c>
      <c r="F53" s="81">
        <v>1.9556711587843514E-2</v>
      </c>
      <c r="G53" s="81">
        <f t="shared" ref="G53:H53" si="19">G51-G52</f>
        <v>4.8753122495858864E-3</v>
      </c>
      <c r="H53" s="81">
        <f t="shared" si="19"/>
        <v>3.5456309444740486E-3</v>
      </c>
      <c r="I53" s="81">
        <f>I51-I52</f>
        <v>1.3657992589185541E-3</v>
      </c>
      <c r="J53" s="81">
        <f t="shared" ref="J53:K53" si="20">J51-J52</f>
        <v>1.3337888714939489E-3</v>
      </c>
      <c r="K53" s="81">
        <f t="shared" si="20"/>
        <v>-2.3093511480051371E-3</v>
      </c>
      <c r="L53" s="82">
        <f t="shared" si="7"/>
        <v>-3.6431400194990859E-3</v>
      </c>
      <c r="M53" s="68"/>
      <c r="N53" s="81">
        <v>-7.4999999999999928E-3</v>
      </c>
      <c r="O53" s="81">
        <f t="shared" ref="O53" si="21">O51-O52</f>
        <v>-1.9492765283818006E-2</v>
      </c>
      <c r="P53" s="82">
        <f t="shared" si="18"/>
        <v>-1.1992765283818013E-2</v>
      </c>
    </row>
    <row r="54" spans="2:16" x14ac:dyDescent="0.35">
      <c r="B54" s="66" t="s">
        <v>122</v>
      </c>
      <c r="C54" s="83">
        <v>14.9</v>
      </c>
      <c r="D54" s="83">
        <v>15.7</v>
      </c>
      <c r="E54" s="83">
        <v>16.3</v>
      </c>
      <c r="F54" s="83">
        <v>17.2</v>
      </c>
      <c r="G54" s="83">
        <v>17.399999999999999</v>
      </c>
      <c r="H54" s="83">
        <v>17.600000000000001</v>
      </c>
      <c r="I54" s="83">
        <v>18.197716268826294</v>
      </c>
      <c r="J54" s="83">
        <v>18.80675140622996</v>
      </c>
      <c r="K54" s="83">
        <v>18.806052986252578</v>
      </c>
      <c r="L54" s="83">
        <f t="shared" si="7"/>
        <v>-6.9841997738251393E-4</v>
      </c>
      <c r="M54" s="68"/>
      <c r="N54" s="83">
        <v>4.8312900000000001</v>
      </c>
      <c r="O54" s="83">
        <v>4.3755453658461736</v>
      </c>
      <c r="P54" s="83">
        <f t="shared" si="18"/>
        <v>-0.45574463415382649</v>
      </c>
    </row>
    <row r="55" spans="2:16" x14ac:dyDescent="0.35">
      <c r="B55" s="12" t="s">
        <v>101</v>
      </c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68"/>
      <c r="N55" s="80"/>
      <c r="O55" s="80"/>
      <c r="P55" s="80"/>
    </row>
    <row r="56" spans="2:16" x14ac:dyDescent="0.35">
      <c r="B56" s="66" t="s">
        <v>125</v>
      </c>
      <c r="C56" s="50">
        <v>7</v>
      </c>
      <c r="D56" s="50">
        <v>17</v>
      </c>
      <c r="E56" s="50">
        <v>36</v>
      </c>
      <c r="F56" s="50">
        <v>206</v>
      </c>
      <c r="G56" s="50">
        <v>314</v>
      </c>
      <c r="H56" s="50">
        <v>329</v>
      </c>
      <c r="I56" s="50">
        <v>315</v>
      </c>
      <c r="J56" s="50">
        <v>317.80665096400003</v>
      </c>
      <c r="K56" s="50">
        <v>759</v>
      </c>
      <c r="L56" s="50">
        <f t="shared" si="7"/>
        <v>441.19334903599997</v>
      </c>
      <c r="M56" s="68"/>
      <c r="N56" s="50">
        <v>149</v>
      </c>
      <c r="O56" s="50">
        <v>216</v>
      </c>
      <c r="P56" s="50">
        <f t="shared" si="18"/>
        <v>67</v>
      </c>
    </row>
    <row r="57" spans="2:16" x14ac:dyDescent="0.35">
      <c r="B57" s="66" t="s">
        <v>126</v>
      </c>
      <c r="C57" s="50">
        <v>0</v>
      </c>
      <c r="D57" s="50">
        <v>0</v>
      </c>
      <c r="E57" s="50">
        <v>18</v>
      </c>
      <c r="F57" s="50">
        <v>71</v>
      </c>
      <c r="G57" s="50">
        <v>99</v>
      </c>
      <c r="H57" s="50">
        <v>137</v>
      </c>
      <c r="I57" s="50">
        <v>131</v>
      </c>
      <c r="J57" s="50">
        <v>104.42475368000001</v>
      </c>
      <c r="K57" s="50">
        <v>147</v>
      </c>
      <c r="L57" s="50">
        <f t="shared" si="7"/>
        <v>42.575246319999991</v>
      </c>
      <c r="M57" s="68"/>
      <c r="N57" s="50">
        <v>29</v>
      </c>
      <c r="O57" s="50">
        <v>34</v>
      </c>
      <c r="P57" s="50">
        <f t="shared" si="18"/>
        <v>5</v>
      </c>
    </row>
    <row r="58" spans="2:16" x14ac:dyDescent="0.35">
      <c r="B58" s="12" t="s">
        <v>37</v>
      </c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74"/>
      <c r="N58" s="80"/>
      <c r="O58" s="80"/>
      <c r="P58" s="80"/>
    </row>
    <row r="59" spans="2:16" x14ac:dyDescent="0.35">
      <c r="B59" s="3" t="s">
        <v>127</v>
      </c>
      <c r="C59" s="84">
        <v>207106</v>
      </c>
      <c r="D59" s="84">
        <v>211378</v>
      </c>
      <c r="E59" s="84">
        <v>217853</v>
      </c>
      <c r="F59" s="84">
        <v>219920</v>
      </c>
      <c r="G59" s="84">
        <v>226708</v>
      </c>
      <c r="H59" s="84">
        <v>231582</v>
      </c>
      <c r="I59" s="84">
        <v>236064</v>
      </c>
      <c r="J59" s="84">
        <v>309907</v>
      </c>
      <c r="K59" s="84">
        <v>317757</v>
      </c>
      <c r="L59" s="84">
        <f t="shared" si="7"/>
        <v>7850</v>
      </c>
      <c r="M59" s="68"/>
      <c r="N59" s="84">
        <v>312559</v>
      </c>
      <c r="O59" s="84">
        <v>320805</v>
      </c>
      <c r="P59" s="84">
        <f t="shared" ref="P59:P60" si="22">O59-N59</f>
        <v>8246</v>
      </c>
    </row>
    <row r="60" spans="2:16" x14ac:dyDescent="0.35">
      <c r="B60" s="3" t="s">
        <v>128</v>
      </c>
      <c r="C60" s="85">
        <v>9.9</v>
      </c>
      <c r="D60" s="85">
        <v>10.199999999999999</v>
      </c>
      <c r="E60" s="85">
        <v>10.5</v>
      </c>
      <c r="F60" s="85">
        <v>10.9</v>
      </c>
      <c r="G60" s="85">
        <v>10.9</v>
      </c>
      <c r="H60" s="85">
        <v>11.2</v>
      </c>
      <c r="I60" s="85">
        <v>11.446</v>
      </c>
      <c r="J60" s="85">
        <v>11.686964</v>
      </c>
      <c r="K60" s="85">
        <v>11.923643999999999</v>
      </c>
      <c r="L60" s="85">
        <f t="shared" si="7"/>
        <v>0.23667999999999978</v>
      </c>
      <c r="M60" s="68"/>
      <c r="N60" s="85">
        <v>11.732293</v>
      </c>
      <c r="O60" s="85">
        <v>12</v>
      </c>
      <c r="P60" s="85">
        <f t="shared" si="22"/>
        <v>0.2677069999999997</v>
      </c>
    </row>
    <row r="61" spans="2:16" x14ac:dyDescent="0.35">
      <c r="C61" s="86"/>
      <c r="D61" s="86"/>
      <c r="E61" s="86"/>
      <c r="F61" s="48"/>
      <c r="G61" s="48"/>
      <c r="H61" s="48"/>
      <c r="I61" s="48"/>
      <c r="J61" s="48"/>
      <c r="K61" s="48"/>
      <c r="L61" s="48"/>
      <c r="M61" s="68"/>
      <c r="N61" s="48"/>
      <c r="O61" s="48"/>
      <c r="P61" s="48"/>
    </row>
    <row r="62" spans="2:16" x14ac:dyDescent="0.35">
      <c r="C62" s="87"/>
      <c r="D62" s="87"/>
      <c r="E62" s="87"/>
      <c r="F62" s="87"/>
      <c r="G62" s="87"/>
      <c r="H62" s="87"/>
      <c r="I62" s="87"/>
      <c r="J62" s="87"/>
      <c r="K62" s="87"/>
      <c r="L62" s="48"/>
      <c r="M62" s="68"/>
      <c r="N62" s="87"/>
      <c r="O62" s="87"/>
      <c r="P62" s="48"/>
    </row>
    <row r="63" spans="2:16" x14ac:dyDescent="0.35">
      <c r="C63" s="48"/>
      <c r="D63" s="48"/>
      <c r="E63" s="48"/>
      <c r="F63" s="48"/>
      <c r="G63" s="48"/>
      <c r="H63" s="87"/>
      <c r="I63" s="87"/>
      <c r="J63" s="48"/>
      <c r="K63" s="48"/>
      <c r="L63" s="48"/>
      <c r="M63" s="68"/>
      <c r="N63" s="88"/>
      <c r="O63" s="88"/>
      <c r="P63" s="48"/>
    </row>
    <row r="64" spans="2:16" x14ac:dyDescent="0.35">
      <c r="H64" s="1"/>
      <c r="I64" s="1"/>
      <c r="J64" s="1"/>
      <c r="K64" s="1"/>
      <c r="N64" s="1"/>
      <c r="O64" s="1"/>
    </row>
    <row r="66" spans="3:16" x14ac:dyDescent="0.35">
      <c r="C66" s="1"/>
      <c r="D66" s="1"/>
      <c r="E66" s="1"/>
      <c r="F66" s="1"/>
      <c r="G66" s="1"/>
      <c r="H66" s="1"/>
      <c r="I66" s="1"/>
      <c r="J66" s="1"/>
      <c r="K66" s="1"/>
      <c r="L66" s="1"/>
      <c r="N66" s="1"/>
      <c r="O66" s="1"/>
      <c r="P66" s="1"/>
    </row>
  </sheetData>
  <pageMargins left="0.7" right="0.7" top="0.75" bottom="0.75" header="0.3" footer="0.3"/>
  <pageSetup paperSize="9" scale="55" orientation="landscape" r:id="rId1"/>
  <headerFooter>
    <oddFooter>&amp;R&amp;"verdana,Regular"Genele Açık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Consolidated</vt:lpstr>
      <vt:lpstr>Retail &amp; Customer Solutions</vt:lpstr>
      <vt:lpstr>Distribution</vt:lpstr>
    </vt:vector>
  </TitlesOfParts>
  <Company>ENERJISA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Gizem YIRTIMCI</dc:creator>
  <cp:keywords>CLASSIFICATION=I4886p293727nO8</cp:keywords>
  <cp:lastModifiedBy>Yildirim Kaan KARAKAYALI</cp:lastModifiedBy>
  <cp:lastPrinted>2023-05-03T08:05:14Z</cp:lastPrinted>
  <dcterms:created xsi:type="dcterms:W3CDTF">2023-05-02T17:19:27Z</dcterms:created>
  <dcterms:modified xsi:type="dcterms:W3CDTF">2023-05-04T14:38:28Z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476ea456-b35b-4dff-8cc1-1889cbaa6369</vt:lpwstr>
  </property>
  <property fmtid="{D5CDD505-2E9C-101B-9397-08002B2CF9AE}" pid="3" name="FirstClassifierName">
    <vt:lpwstr>Kaan KARAKAYALI</vt:lpwstr>
  </property>
  <property fmtid="{D5CDD505-2E9C-101B-9397-08002B2CF9AE}" pid="4" name="FirstClassifiedDate">
    <vt:lpwstr>3.05.2023, 09:24</vt:lpwstr>
  </property>
  <property fmtid="{D5CDD505-2E9C-101B-9397-08002B2CF9AE}" pid="5" name="LastClassifiedDate">
    <vt:lpwstr>3.05.2023, 09:24</vt:lpwstr>
  </property>
  <property fmtid="{D5CDD505-2E9C-101B-9397-08002B2CF9AE}" pid="6" name="LastClassifierName">
    <vt:lpwstr>Kaan KARAKAYALI</vt:lpwstr>
  </property>
  <property fmtid="{D5CDD505-2E9C-101B-9397-08002B2CF9AE}" pid="7" name="CLASSIFICATION">
    <vt:lpwstr>I4886p293727nO8</vt:lpwstr>
  </property>
</Properties>
</file>