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24\11Mar\Fact Sheet\"/>
    </mc:Choice>
  </mc:AlternateContent>
  <xr:revisionPtr revIDLastSave="0" documentId="13_ncr:1_{B3AF8264-1483-4763-9E64-6BAE35917346}" xr6:coauthVersionLast="47" xr6:coauthVersionMax="47" xr10:uidLastSave="{00000000-0000-0000-0000-000000000000}"/>
  <bookViews>
    <workbookView xWindow="-120" yWindow="-120" windowWidth="29040" windowHeight="15990" xr2:uid="{8C48764C-A209-4DD3-BA79-9AE31609C717}"/>
  </bookViews>
  <sheets>
    <sheet name="Konsolide" sheetId="1" r:id="rId1"/>
    <sheet name="Perakende &amp; Müşteri Çözümleri" sheetId="2" r:id="rId2"/>
    <sheet name="Dağıtım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RISK" localSheetId="0" hidden="1">#REF!</definedName>
    <definedName name="__123Graph_ARISK" localSheetId="1" hidden="1">#REF!</definedName>
    <definedName name="__123Graph_B" localSheetId="0" hidden="1">[2]FONKON2005!#REF!</definedName>
    <definedName name="__123Graph_B" localSheetId="1" hidden="1">[2]FONKON2005!#REF!</definedName>
    <definedName name="__123Graph_BRISK" localSheetId="0" hidden="1">#REF!</definedName>
    <definedName name="__123Graph_BRISK" localSheetId="1" hidden="1">#REF!</definedName>
    <definedName name="__123Graph_C" localSheetId="0" hidden="1">[2]FONKON2005!#REF!</definedName>
    <definedName name="__123Graph_C" localSheetId="1" hidden="1">[2]FONKON2005!#REF!</definedName>
    <definedName name="__123Graph_D" localSheetId="0" hidden="1">[2]FONKON2005!#REF!</definedName>
    <definedName name="__123Graph_D" localSheetId="1" hidden="1">[2]FONKON2005!#REF!</definedName>
    <definedName name="__123Graph_E" localSheetId="0" hidden="1">[2]FONKON2005!#REF!</definedName>
    <definedName name="__123Graph_E" localSheetId="1" hidden="1">[2]FONKON2005!#REF!</definedName>
    <definedName name="__123Graph_F" localSheetId="0" hidden="1">[2]FONKON2005!#REF!</definedName>
    <definedName name="__123Graph_F" localSheetId="1" hidden="1">[2]FONKON2005!#REF!</definedName>
    <definedName name="__123Graph_X" localSheetId="0" hidden="1">[2]FONKON2005!#REF!</definedName>
    <definedName name="__123Graph_X" localSheetId="1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0____0_S" localSheetId="0" hidden="1">[3]SEMANAIS!#REF!</definedName>
    <definedName name="_10____0_S" localSheetId="1" hidden="1">[3]SEMANAIS!#REF!</definedName>
    <definedName name="_11___0_S" localSheetId="0" hidden="1">[3]SEMANAIS!#REF!</definedName>
    <definedName name="_11___0_S" localSheetId="1" hidden="1">[3]SEMANAIS!#REF!</definedName>
    <definedName name="_12_0_S" localSheetId="0" hidden="1">[3]SEMANAIS!#REF!</definedName>
    <definedName name="_12_0_S" localSheetId="1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S" localSheetId="0" hidden="1">[3]SEMANAIS!#REF!</definedName>
    <definedName name="_2S" localSheetId="1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9_____0_S" localSheetId="0" hidden="1">[3]SEMANAIS!#REF!</definedName>
    <definedName name="_9_____0_S" localSheetId="1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Values" localSheetId="0" hidden="1">#REF!</definedName>
    <definedName name="_Dist_Values" localSheetId="1" hidden="1">#REF!</definedName>
    <definedName name="_Fill" localSheetId="0" hidden="1">#REF!</definedName>
    <definedName name="_Fill" localSheetId="1" hidden="1">#REF!</definedName>
    <definedName name="_xlnm._FilterDatabase" hidden="1">[5]INVESTISSEMENTS!$A$2:$L$113</definedName>
    <definedName name="_Key1" localSheetId="0" hidden="1">#REF!</definedName>
    <definedName name="_Key1" localSheetId="1" hidden="1">#REF!</definedName>
    <definedName name="_Key2" localSheetId="0" hidden="1">#REF!</definedName>
    <definedName name="_Key2" localSheetId="1" hidden="1">#REF!</definedName>
    <definedName name="_new2" hidden="1">0</definedName>
    <definedName name="_Order1" hidden="1">0</definedName>
    <definedName name="_Order2" hidden="1">0</definedName>
    <definedName name="_q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AccessDatabase" hidden="1">"S:\A_Utilisateurs DAG\Morado Juan\Base_DIG_Datas.mdb"</definedName>
    <definedName name="afgqwafg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rRsk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3" localSheetId="0" hidden="1">#REF!</definedName>
    <definedName name="data3" localSheetId="1" hidden="1">#REF!</definedName>
    <definedName name="de" localSheetId="0" hidden="1">{#N/A,#N/A,TRUE,"Sales Comparison";#N/A,#N/A,TRUE,"Cum. Summary FFR";#N/A,#N/A,TRUE,"Monthly Summary FFR";#N/A,#N/A,TRUE,"Cum. Summary TL";#N/A,#N/A,TRUE,"Monthly Summary TL"}</definedName>
    <definedName name="de" hidden="1">{#N/A,#N/A,TRUE,"Sales Comparison";#N/A,#N/A,TRUE,"Cum. Summary FFR";#N/A,#N/A,TRUE,"Monthly Summary FFR";#N/A,#N/A,TRUE,"Cum. Summary TL";#N/A,#N/A,TRUE,"Monthly Summary TL"}</definedName>
    <definedName name="de_1" localSheetId="0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localSheetId="0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localSheetId="0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localSheetId="0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localSheetId="0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play_area_2" localSheetId="0" hidden="1">#REF!</definedName>
    <definedName name="display_area_2" localSheetId="1" hidden="1">#REF!</definedName>
    <definedName name="disposal2005" localSheetId="0" hidden="1">Main.SAPF4Help()</definedName>
    <definedName name="disposal2005" localSheetId="1" hidden="1">Main.SAPF4Help()</definedName>
    <definedName name="DME_Dirty" hidden="1">"Hamis"</definedName>
    <definedName name="DME_LocalFile" hidden="1">"Igaz"</definedName>
    <definedName name="ERAY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rt" localSheetId="0" hidden="1">#REF!</definedName>
    <definedName name="etrt" localSheetId="1" hidden="1">#REF!</definedName>
    <definedName name="etter" localSheetId="0" hidden="1">#REF!</definedName>
    <definedName name="etter" localSheetId="1" hidden="1">#REF!</definedName>
    <definedName name="FCode" localSheetId="0" hidden="1">#REF!</definedName>
    <definedName name="FCode" localSheetId="1" hidden="1">#REF!</definedName>
    <definedName name="febr2003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TML_CodePage" hidden="1">1254</definedName>
    <definedName name="HTML_Control" localSheetId="0" hidden="1">{"'DOVIZ2003'!$A$427:$L$449"}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lşiiş" localSheetId="0" hidden="1">#REF!</definedName>
    <definedName name="lşiiş" localSheetId="1" hidden="1">#REF!</definedName>
    <definedName name="lşilş" localSheetId="0" hidden="1">#REF!</definedName>
    <definedName name="lşilş" localSheetId="1" hidden="1">#REF!</definedName>
    <definedName name="new" hidden="1">0</definedName>
    <definedName name="NIM_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Pal_Workbook_GUID" hidden="1">"JGWTPT9SRYYJT7W4MAJGWPXX"</definedName>
    <definedName name="pippo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uct" localSheetId="0" hidden="1">#REF!</definedName>
    <definedName name="Product" localSheetId="1" hidden="1">#REF!</definedName>
    <definedName name="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et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tyrytr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hjahdAJ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YCPATB3_H0069" localSheetId="0" hidden="1">#REF!</definedName>
    <definedName name="SIG_YCPATB3_H0069" localSheetId="1" hidden="1">#REF!</definedName>
    <definedName name="SIG_YCPATB3_H0070" localSheetId="0" hidden="1">#REF!</definedName>
    <definedName name="SIG_YCPATB3_H0070" localSheetId="1" hidden="1">#REF!</definedName>
    <definedName name="SIG_YCPATB3_H0071" localSheetId="0" hidden="1">#REF!</definedName>
    <definedName name="SIG_YCPATB3_H0071" localSheetId="1" hidden="1">#REF!</definedName>
    <definedName name="SIG_YCPATB3_H0072" localSheetId="0" hidden="1">#REF!</definedName>
    <definedName name="SIG_YCPATB3_H0072" localSheetId="1" hidden="1">#REF!</definedName>
    <definedName name="SIG_YCPATB3_H0073" localSheetId="0" hidden="1">#REF!</definedName>
    <definedName name="SIG_YCPATB3_H0073" localSheetId="1" hidden="1">#REF!</definedName>
    <definedName name="SIG_YCPATB3_H0074" localSheetId="0" hidden="1">#REF!</definedName>
    <definedName name="SIG_YCPATB3_H0074" localSheetId="1" hidden="1">#REF!</definedName>
    <definedName name="SIG_YCPATB3_H0075" localSheetId="0" hidden="1">#REF!</definedName>
    <definedName name="SIG_YCPATB3_H0075" localSheetId="1" hidden="1">#REF!</definedName>
    <definedName name="SIG_YCPATB3_H0076" localSheetId="0" hidden="1">#REF!</definedName>
    <definedName name="SIG_YCPATB3_H0076" localSheetId="1" hidden="1">#REF!</definedName>
    <definedName name="SIG_YCPATB3_H0077" localSheetId="0" hidden="1">#REF!</definedName>
    <definedName name="SIG_YCPATB3_H0077" localSheetId="1" hidden="1">#REF!</definedName>
    <definedName name="SIG_YCPATB3_H0078" localSheetId="0" hidden="1">#REF!</definedName>
    <definedName name="SIG_YCPATB3_H0078" localSheetId="1" hidden="1">#REF!</definedName>
    <definedName name="SIG_YCPATB3_H0079" localSheetId="0" hidden="1">#REF!</definedName>
    <definedName name="SIG_YCPATB3_H0079" localSheetId="1" hidden="1">#REF!</definedName>
    <definedName name="SIG_YCPATB3_H0080" localSheetId="0" hidden="1">#REF!</definedName>
    <definedName name="SIG_YCPATB3_H0080" localSheetId="1" hidden="1">#REF!</definedName>
    <definedName name="SIG_YCPATB3_H0081" localSheetId="0" hidden="1">#REF!</definedName>
    <definedName name="SIG_YCPATB3_H0081" localSheetId="1" hidden="1">#REF!</definedName>
    <definedName name="SIG_YCPATB3_H0082" localSheetId="0" hidden="1">#REF!</definedName>
    <definedName name="SIG_YCPATB3_H0082" localSheetId="1" hidden="1">#REF!</definedName>
    <definedName name="SIG_YCPATB3_H0083" localSheetId="0" hidden="1">#REF!</definedName>
    <definedName name="SIG_YCPATB3_H0083" localSheetId="1" hidden="1">#REF!</definedName>
    <definedName name="SIG_YCPATB3_H0084" localSheetId="0" hidden="1">#REF!</definedName>
    <definedName name="SIG_YCPATB3_H0084" localSheetId="1" hidden="1">#REF!</definedName>
    <definedName name="SpecialPrice" localSheetId="0" hidden="1">#REF!</definedName>
    <definedName name="SpecialPrice" localSheetId="1" hidden="1">#REF!</definedName>
    <definedName name="SS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erter" localSheetId="0" hidden="1">{#N/A,#N/A,TRUE,"Sales Comparison";#N/A,#N/A,TRUE,"Cum. Summary FFR";#N/A,#N/A,TRUE,"Monthly Summary FFR";#N/A,#N/A,TRUE,"Cum. Summary TL";#N/A,#N/A,TRUE,"Monthly Summary TL"}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localSheetId="0" hidden="1">{"'22.17'!$A$1:$J$51"}</definedName>
    <definedName name="wew" hidden="1">{"'22.17'!$A$1:$J$51"}</definedName>
    <definedName name="wrn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localSheetId="0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localSheetId="0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localSheetId="0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localSheetId="0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localSheetId="0" hidden="1">{#N/A,#N/A,FALSE,"Bilanço";#N/A,#N/A,FALSE,"Kümülatif Gelir Tablosu";#N/A,#N/A,FALSE,"Aylık Gelir Tablosu";#N/A,#N/A,FALSE,"Raşyo 1"}</definedName>
    <definedName name="wrn.Cari._.Ay." hidden="1">{#N/A,#N/A,FALSE,"Bilanço";#N/A,#N/A,FALSE,"Kümülatif Gelir Tablosu";#N/A,#N/A,FALSE,"Aylık Gelir Tablosu";#N/A,#N/A,FALSE,"Raşyo 1"}</definedName>
    <definedName name="wrn.Cari._.Ay._1" localSheetId="0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localSheetId="0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localSheetId="0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localSheetId="0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localSheetId="0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localSheetId="0" hidden="1">{#N/A,#N/A,TRUE,"Sales Comparison";#N/A,#N/A,TRUE,"Cum. Summary FFR";#N/A,#N/A,TRUE,"Monthly Summary FFR";#N/A,#N/A,TRUE,"Cum. Summary TL";#N/A,#N/A,TRUE,"Monthly Summary TL"}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localSheetId="0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localSheetId="0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localSheetId="0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localSheetId="0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localSheetId="0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localSheetId="0" hidden="1">{"ACIK",#N/A,FALSE,"A";"EXIM",#N/A,FALSE,"B";"DOVIZ",#N/A,FALSE,"D"}</definedName>
    <definedName name="wrn.RAPOR1." hidden="1">{"ACIK",#N/A,FALSE,"A";"EXIM",#N/A,FALSE,"B";"DOVIZ",#N/A,FALSE,"D"}</definedName>
    <definedName name="wrn.RAPOR1._1" localSheetId="0" hidden="1">{"ACIK",#N/A,FALSE,"A";"EXIM",#N/A,FALSE,"B";"DOVIZ",#N/A,FALSE,"D"}</definedName>
    <definedName name="wrn.RAPOR1._1" hidden="1">{"ACIK",#N/A,FALSE,"A";"EXIM",#N/A,FALSE,"B";"DOVIZ",#N/A,FALSE,"D"}</definedName>
    <definedName name="wrn.RAPOR1._2" localSheetId="0" hidden="1">{"ACIK",#N/A,FALSE,"A";"EXIM",#N/A,FALSE,"B";"DOVIZ",#N/A,FALSE,"D"}</definedName>
    <definedName name="wrn.RAPOR1._2" hidden="1">{"ACIK",#N/A,FALSE,"A";"EXIM",#N/A,FALSE,"B";"DOVIZ",#N/A,FALSE,"D"}</definedName>
    <definedName name="wrn.RAPOR1._3" localSheetId="0" hidden="1">{"ACIK",#N/A,FALSE,"A";"EXIM",#N/A,FALSE,"B";"DOVIZ",#N/A,FALSE,"D"}</definedName>
    <definedName name="wrn.RAPOR1._3" hidden="1">{"ACIK",#N/A,FALSE,"A";"EXIM",#N/A,FALSE,"B";"DOVIZ",#N/A,FALSE,"D"}</definedName>
    <definedName name="wrn.RAPOR1._4" localSheetId="0" hidden="1">{"ACIK",#N/A,FALSE,"A";"EXIM",#N/A,FALSE,"B";"DOVIZ",#N/A,FALSE,"D"}</definedName>
    <definedName name="wrn.RAPOR1._4" hidden="1">{"ACIK",#N/A,FALSE,"A";"EXIM",#N/A,FALSE,"B";"DOVIZ",#N/A,FALSE,"D"}</definedName>
    <definedName name="wrn.RAPOR1._5" localSheetId="0" hidden="1">{"ACIK",#N/A,FALSE,"A";"EXIM",#N/A,FALSE,"B";"DOVIZ",#N/A,FALSE,"D"}</definedName>
    <definedName name="wrn.RAPOR1._5" hidden="1">{"ACIK",#N/A,FALSE,"A";"EXIM",#N/A,FALSE,"B";"DOVIZ",#N/A,FALSE,"D"}</definedName>
    <definedName name="wrn.raport.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localSheetId="0" hidden="1">{#N/A,#N/A,FALSE,"Aging Summary";#N/A,#N/A,FALSE,"Ratio Analysis";#N/A,#N/A,FALSE,"Test 120 Day Accts";#N/A,#N/A,FALSE,"Tickmarks"}</definedName>
    <definedName name="X" hidden="1">{#N/A,#N/A,FALSE,"Aging Summary";#N/A,#N/A,FALSE,"Ratio Analysis";#N/A,#N/A,FALSE,"Test 120 Day Accts";#N/A,#N/A,FALSE,"Tickmarks"}</definedName>
    <definedName name="X_1" localSheetId="0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localSheetId="0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localSheetId="0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localSheetId="0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localSheetId="0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3" l="1"/>
  <c r="F61" i="3"/>
  <c r="F59" i="3"/>
  <c r="F58" i="3"/>
  <c r="F56" i="3"/>
  <c r="F55" i="3"/>
  <c r="F54" i="3"/>
  <c r="F53" i="3"/>
  <c r="F51" i="3"/>
  <c r="F50" i="3"/>
  <c r="F49" i="3"/>
  <c r="F48" i="3"/>
  <c r="F46" i="3"/>
  <c r="F45" i="3"/>
  <c r="F44" i="3"/>
  <c r="F43" i="3"/>
  <c r="E41" i="3"/>
  <c r="D41" i="3"/>
  <c r="F40" i="3"/>
  <c r="F39" i="3"/>
  <c r="F38" i="3"/>
  <c r="F36" i="3"/>
  <c r="E35" i="3"/>
  <c r="D35" i="3"/>
  <c r="F34" i="3"/>
  <c r="F33" i="3"/>
  <c r="F32" i="3"/>
  <c r="F31" i="3"/>
  <c r="F30" i="3"/>
  <c r="F29" i="3"/>
  <c r="D25" i="3"/>
  <c r="D26" i="3" s="1"/>
  <c r="E25" i="3"/>
  <c r="F23" i="3"/>
  <c r="F22" i="3"/>
  <c r="F21" i="3"/>
  <c r="C25" i="3"/>
  <c r="C26" i="3" s="1"/>
  <c r="F20" i="3"/>
  <c r="F19" i="3"/>
  <c r="F18" i="3"/>
  <c r="F17" i="3"/>
  <c r="F16" i="3"/>
  <c r="F13" i="3"/>
  <c r="F12" i="3"/>
  <c r="F11" i="3"/>
  <c r="F9" i="3"/>
  <c r="F8" i="3"/>
  <c r="D6" i="3"/>
  <c r="D14" i="3" s="1"/>
  <c r="C6" i="3"/>
  <c r="C14" i="3" s="1"/>
  <c r="E6" i="3"/>
  <c r="F5" i="3"/>
  <c r="F4" i="3"/>
  <c r="F59" i="2"/>
  <c r="F58" i="2"/>
  <c r="F56" i="2"/>
  <c r="F55" i="2"/>
  <c r="F53" i="2"/>
  <c r="F52" i="2"/>
  <c r="F49" i="2"/>
  <c r="F48" i="2"/>
  <c r="F47" i="2"/>
  <c r="F46" i="2"/>
  <c r="F45" i="2"/>
  <c r="F44" i="2"/>
  <c r="D43" i="2"/>
  <c r="F43" i="2" s="1"/>
  <c r="F42" i="2"/>
  <c r="F36" i="2"/>
  <c r="F35" i="2"/>
  <c r="F34" i="2"/>
  <c r="F33" i="2"/>
  <c r="F32" i="2"/>
  <c r="F29" i="2"/>
  <c r="F28" i="2"/>
  <c r="E27" i="2"/>
  <c r="E30" i="2" s="1"/>
  <c r="D27" i="2"/>
  <c r="D30" i="2" s="1"/>
  <c r="D31" i="2" s="1"/>
  <c r="C27" i="2"/>
  <c r="C30" i="2" s="1"/>
  <c r="C31" i="2" s="1"/>
  <c r="F26" i="2"/>
  <c r="F25" i="2"/>
  <c r="F20" i="2"/>
  <c r="F19" i="2"/>
  <c r="F18" i="2"/>
  <c r="F17" i="2"/>
  <c r="F16" i="2"/>
  <c r="F15" i="2"/>
  <c r="F14" i="2"/>
  <c r="F11" i="2"/>
  <c r="F10" i="2"/>
  <c r="F9" i="2"/>
  <c r="E7" i="2"/>
  <c r="C7" i="2"/>
  <c r="D7" i="2"/>
  <c r="D12" i="2" s="1"/>
  <c r="D13" i="2" s="1"/>
  <c r="F6" i="2"/>
  <c r="F5" i="2"/>
  <c r="F4" i="2"/>
  <c r="F40" i="2"/>
  <c r="F39" i="2"/>
  <c r="F52" i="1"/>
  <c r="F50" i="1"/>
  <c r="F49" i="1"/>
  <c r="F44" i="1"/>
  <c r="F43" i="1"/>
  <c r="E42" i="1"/>
  <c r="E45" i="1" s="1"/>
  <c r="D42" i="1"/>
  <c r="D45" i="1" s="1"/>
  <c r="D48" i="1" s="1"/>
  <c r="C42" i="1"/>
  <c r="C45" i="1" s="1"/>
  <c r="F41" i="1"/>
  <c r="F40" i="1"/>
  <c r="F33" i="1"/>
  <c r="F32" i="1"/>
  <c r="F31" i="1"/>
  <c r="F29" i="1"/>
  <c r="F28" i="1"/>
  <c r="F27" i="1"/>
  <c r="F26" i="1"/>
  <c r="E25" i="1"/>
  <c r="D25" i="1"/>
  <c r="D21" i="1" s="1"/>
  <c r="C25" i="1"/>
  <c r="F24" i="1"/>
  <c r="F23" i="1"/>
  <c r="F22" i="1"/>
  <c r="E20" i="1"/>
  <c r="D20" i="1"/>
  <c r="C20" i="1"/>
  <c r="F16" i="1"/>
  <c r="F14" i="1"/>
  <c r="F12" i="1"/>
  <c r="F11" i="1"/>
  <c r="F10" i="1"/>
  <c r="F8" i="1"/>
  <c r="F7" i="1"/>
  <c r="E6" i="1"/>
  <c r="E9" i="1" s="1"/>
  <c r="D6" i="1"/>
  <c r="D9" i="1" s="1"/>
  <c r="D13" i="1" s="1"/>
  <c r="C6" i="1"/>
  <c r="C9" i="1" s="1"/>
  <c r="C13" i="1" s="1"/>
  <c r="F5" i="1"/>
  <c r="F4" i="1"/>
  <c r="F41" i="3" l="1"/>
  <c r="F6" i="3"/>
  <c r="F35" i="3"/>
  <c r="F30" i="2"/>
  <c r="E31" i="2"/>
  <c r="F31" i="2" s="1"/>
  <c r="F7" i="2"/>
  <c r="F25" i="1"/>
  <c r="F38" i="1"/>
  <c r="F20" i="1"/>
  <c r="E21" i="1"/>
  <c r="F21" i="1" s="1"/>
  <c r="C21" i="1"/>
  <c r="F6" i="1"/>
  <c r="C19" i="1"/>
  <c r="C15" i="1"/>
  <c r="C17" i="1" s="1"/>
  <c r="C53" i="1" s="1"/>
  <c r="F55" i="1"/>
  <c r="D19" i="1"/>
  <c r="D30" i="1" s="1"/>
  <c r="D34" i="1" s="1"/>
  <c r="D35" i="1" s="1"/>
  <c r="D15" i="1"/>
  <c r="D17" i="1" s="1"/>
  <c r="D53" i="1" s="1"/>
  <c r="E48" i="1"/>
  <c r="F48" i="1" s="1"/>
  <c r="F45" i="1"/>
  <c r="C12" i="2"/>
  <c r="C13" i="2" s="1"/>
  <c r="E26" i="3"/>
  <c r="F25" i="3"/>
  <c r="F9" i="1"/>
  <c r="F42" i="1"/>
  <c r="F27" i="2"/>
  <c r="F37" i="1"/>
  <c r="D41" i="2"/>
  <c r="F41" i="2" s="1"/>
  <c r="F7" i="3"/>
  <c r="F24" i="3"/>
  <c r="E47" i="1"/>
  <c r="E14" i="3"/>
  <c r="E13" i="1"/>
  <c r="F10" i="3"/>
  <c r="F8" i="2"/>
  <c r="C51" i="1"/>
  <c r="E12" i="2"/>
  <c r="D51" i="1"/>
  <c r="C30" i="1" l="1"/>
  <c r="C34" i="1" s="1"/>
  <c r="F26" i="3"/>
  <c r="C36" i="1"/>
  <c r="C35" i="1"/>
  <c r="F13" i="1"/>
  <c r="E15" i="1"/>
  <c r="E19" i="1"/>
  <c r="E13" i="2"/>
  <c r="F13" i="2" s="1"/>
  <c r="F12" i="2"/>
  <c r="F15" i="3"/>
  <c r="F14" i="3"/>
  <c r="F47" i="1"/>
  <c r="E51" i="1"/>
  <c r="F51" i="1" s="1"/>
  <c r="D36" i="1"/>
  <c r="F36" i="1" s="1"/>
  <c r="E30" i="1" l="1"/>
  <c r="F19" i="1"/>
  <c r="E17" i="1"/>
  <c r="F15" i="1"/>
  <c r="E34" i="1" l="1"/>
  <c r="F30" i="1"/>
  <c r="E53" i="1"/>
  <c r="F53" i="1" s="1"/>
  <c r="F17" i="1"/>
  <c r="F34" i="1" l="1"/>
  <c r="E35" i="1"/>
  <c r="F35" i="1" s="1"/>
</calcChain>
</file>

<file path=xl/sharedStrings.xml><?xml version="1.0" encoding="utf-8"?>
<sst xmlns="http://schemas.openxmlformats.org/spreadsheetml/2006/main" count="201" uniqueCount="125">
  <si>
    <t>-</t>
  </si>
  <si>
    <t>n.a.</t>
  </si>
  <si>
    <t>Konsolide</t>
  </si>
  <si>
    <t>Finansal Tablolar</t>
  </si>
  <si>
    <t>Hasılat</t>
  </si>
  <si>
    <t>Satışların maliyeti</t>
  </si>
  <si>
    <t>Brüt Kâr</t>
  </si>
  <si>
    <t>Faaliyet giderleri</t>
  </si>
  <si>
    <t>Diğer gelir/gider</t>
  </si>
  <si>
    <t>Faaliyet Kârı</t>
  </si>
  <si>
    <t>Amortisman giderlerine ilişkin düzeltmeler</t>
  </si>
  <si>
    <t>Operasyonel kur farkından kaynaklanan giderlere ilişkin düzeltmeler</t>
  </si>
  <si>
    <t>Tarife alacaklarına ilişkin faiz gelirleri ile ilgili düzeltmeler</t>
  </si>
  <si>
    <t>FAVÖK</t>
  </si>
  <si>
    <t>Yatırım harcamaları geri ödemeleri</t>
  </si>
  <si>
    <t>FAVÖK+Yatırım Harcamaları Geri Ödemeleri</t>
  </si>
  <si>
    <t>Tek seferlik (gelir) / gider</t>
  </si>
  <si>
    <t>Faaliyet Gelirleri</t>
  </si>
  <si>
    <t>Amortisman</t>
  </si>
  <si>
    <t>Finansal sonuç</t>
  </si>
  <si>
    <t>Net kredi ve tahvil faiz gideri</t>
  </si>
  <si>
    <t>Ortalama net kredi ve tahvil finansman oranı (%)</t>
  </si>
  <si>
    <t>Ortalama kredi ve tahvil finansman oranı (%) - 
nakit ve türevlerin etkisi hariç</t>
  </si>
  <si>
    <t>Faaliyetlerden kaynaklı kur kazancı / (zararı)</t>
  </si>
  <si>
    <t>Kiralama borçları faiz gideri</t>
  </si>
  <si>
    <t>Diğer</t>
  </si>
  <si>
    <t>Gelir vergisi</t>
  </si>
  <si>
    <t>Net Kâr</t>
  </si>
  <si>
    <t>Vergi oranı değişikliği</t>
  </si>
  <si>
    <t>Duran varlık yeniden değerleme etkisi</t>
  </si>
  <si>
    <t>Baz Alınan Net Kâr</t>
  </si>
  <si>
    <t>Hisse başına kazanç (kr)</t>
  </si>
  <si>
    <t>Temettü ödeme oranı</t>
  </si>
  <si>
    <t>Hisse başına temettü (kr)</t>
  </si>
  <si>
    <t>Faiz ve Vergi Öncesi Operasyonel Nakit Akışı</t>
  </si>
  <si>
    <t>Yatırım harcamaları</t>
  </si>
  <si>
    <t>Faiz ve Vergi Öncesi Serbest Nakit Akışı</t>
  </si>
  <si>
    <t xml:space="preserve">Net faiz ödemeleri </t>
  </si>
  <si>
    <t>Vergi ödemeleri</t>
  </si>
  <si>
    <t>Faiz ve Vergi Sonrası Serbest Nakit Akışı</t>
  </si>
  <si>
    <t>Finansal Net Borç (Açılış bakiyesi)</t>
  </si>
  <si>
    <t>Faiz ve vergi sonrası serbest nakit akışı</t>
  </si>
  <si>
    <t>Temettü ödemeleri</t>
  </si>
  <si>
    <t>Diğer (Kur değişimi, Faiz tahakkuku)</t>
  </si>
  <si>
    <t>Finansal Net Borç (Kapanış bakiyesi)</t>
  </si>
  <si>
    <t>Finansal Net Borç / Faaliyet Gelirleri</t>
  </si>
  <si>
    <t>Ekonomik Net Borç (Kapanış Bakiyesi)</t>
  </si>
  <si>
    <t>Parasal (kayıp) / kazanç</t>
  </si>
  <si>
    <t>Enflasyon etkisi</t>
  </si>
  <si>
    <t>Değişim</t>
  </si>
  <si>
    <t>22-23</t>
  </si>
  <si>
    <t>Temettü (ilgili mali yıla ilişkin) (*)</t>
  </si>
  <si>
    <t>Düzenlemeye tabi brüt kâr</t>
  </si>
  <si>
    <t>Serbest piyasa satışlarından elde edilen brüt kâr</t>
  </si>
  <si>
    <t>Şüpheli alacağa bağlı gelir ve gider</t>
  </si>
  <si>
    <t>Şüpheli alacak karşılığı gideri</t>
  </si>
  <si>
    <t>Vadesi geçmiş elektrik alacaklarından elde edilen faiz geliri</t>
  </si>
  <si>
    <t>Prim tahsilatları</t>
  </si>
  <si>
    <t>Fiyat eşitleme etkileri</t>
  </si>
  <si>
    <t>Net müşteri depozito ilaveleri</t>
  </si>
  <si>
    <t>Net işletme sermayesindeki değişim</t>
  </si>
  <si>
    <t>TMS 29 etkileri</t>
  </si>
  <si>
    <t>Perakende</t>
  </si>
  <si>
    <t>Finansallar</t>
  </si>
  <si>
    <t>Müşteri Çözümleri</t>
  </si>
  <si>
    <t>alma gücüyle</t>
  </si>
  <si>
    <t>2022 satın</t>
  </si>
  <si>
    <t>2023 satın</t>
  </si>
  <si>
    <t>Brüt kâr (amortisman hariç)</t>
  </si>
  <si>
    <t>Kurumsal</t>
  </si>
  <si>
    <t>Mesken ve ticarethane</t>
  </si>
  <si>
    <t>Brüt kâr marjı (%)</t>
  </si>
  <si>
    <t>Düzenlemeye tabi (%)</t>
  </si>
  <si>
    <t>Serbest (%)</t>
  </si>
  <si>
    <t>Müşteri sayısı (m)</t>
  </si>
  <si>
    <t>Müşteri kayıp oranı (%)</t>
  </si>
  <si>
    <t>Kurulu Güç Kapasitesi</t>
  </si>
  <si>
    <t>GES (MWp)</t>
  </si>
  <si>
    <t>Kojenerasyon (MW)</t>
  </si>
  <si>
    <t>E-mobilite</t>
  </si>
  <si>
    <t>Şarj soket sayısı</t>
  </si>
  <si>
    <t>Satış hacmi (TWs)</t>
  </si>
  <si>
    <t>Düzenlemeye tabi (TWs)</t>
  </si>
  <si>
    <t>Serbest (TWs)</t>
  </si>
  <si>
    <t>Şarj noktası</t>
  </si>
  <si>
    <t>Perakende &amp; Müşteri Çözümleri</t>
  </si>
  <si>
    <t>Faaliyetler</t>
  </si>
  <si>
    <t>Dağıtım</t>
  </si>
  <si>
    <t>Finansal gelir</t>
  </si>
  <si>
    <t>Verimlilik ve kalite</t>
  </si>
  <si>
    <t>Yatırım harcamaları verimliliği</t>
  </si>
  <si>
    <t>Faaliyet giderleri verimliliği</t>
  </si>
  <si>
    <t>Kayıp / kaçak verimliliği</t>
  </si>
  <si>
    <t>Kaçak tahakkuku ve tahsilatı</t>
  </si>
  <si>
    <t>Kalite primi</t>
  </si>
  <si>
    <t>Vergi düzeltmesi</t>
  </si>
  <si>
    <t>Henüz nakit etkisi olmayan finansal gelir</t>
  </si>
  <si>
    <t>Net işletme sermayesi ve diğer</t>
  </si>
  <si>
    <t>Gerçekleşen yatırım harcamaları</t>
  </si>
  <si>
    <t>Ödenmiş KDV</t>
  </si>
  <si>
    <t>Yatırım harcamaları kaynaklı işletme sermayesi etkisi</t>
  </si>
  <si>
    <t>Nakit Etkisi Olan Yatırım Harcamaları</t>
  </si>
  <si>
    <t xml:space="preserve">Dağıtım </t>
  </si>
  <si>
    <t>DVT (Açılış bakiyesi)</t>
  </si>
  <si>
    <t xml:space="preserve">Gerçekleşen yatırım harcamaları </t>
  </si>
  <si>
    <t>Geçmişe dönük tarife düzeltmeleri</t>
  </si>
  <si>
    <t>Açılış bakiyesinin yeniden değerlemesi</t>
  </si>
  <si>
    <t>DVT (Kapanış bakiyesi)</t>
  </si>
  <si>
    <t>Reel makul getiri oranı (%)</t>
  </si>
  <si>
    <t>İlk yatırım tavanı (reel)</t>
  </si>
  <si>
    <t>İlk yatırım tavanı (nominal)</t>
  </si>
  <si>
    <t>Fazla harcama (%)</t>
  </si>
  <si>
    <t>Kayıp Kaçak Başkent</t>
  </si>
  <si>
    <t>Hedef</t>
  </si>
  <si>
    <t>Gerçekleşme</t>
  </si>
  <si>
    <t>% verimlilik</t>
  </si>
  <si>
    <t>Dağıtılan elektrik miktarı (TWh)</t>
  </si>
  <si>
    <t>Kayıp Kaçak Ayedaş</t>
  </si>
  <si>
    <t>Kayıp Kaçak Toroslar</t>
  </si>
  <si>
    <t>Kaçak Tahakkuku ve Tahsilatı</t>
  </si>
  <si>
    <t>Kaçak tahakkuku</t>
  </si>
  <si>
    <t>Kaçak tahakkuk tahsilatı</t>
  </si>
  <si>
    <t>Dağıtım ağı uzunluğu (km)</t>
  </si>
  <si>
    <t>Dağıtım bağlantı noktası sayısı (m)</t>
  </si>
  <si>
    <t>(*) 2022 yılında temettü, o tarihte geçerli olan TFRS uygulamaları kapsamında enflasyon muhasebesi uygulanmamış baz alınan net kar üzerinden hesaplanmıştır.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</si>
</sst>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#,##0.0"/>
    <numFmt numFmtId="168" formatCode="#,##0.000"/>
    <numFmt numFmtId="169" formatCode="%0.0"/>
    <numFmt numFmtId="170" formatCode="%0.00"/>
    <numFmt numFmtId="171" formatCode="%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3" fontId="2" fillId="0" borderId="0" xfId="0" applyNumberFormat="1" applyFont="1"/>
    <xf numFmtId="3" fontId="0" fillId="0" borderId="0" xfId="0" applyNumberFormat="1"/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6" fontId="2" fillId="0" borderId="4" xfId="0" quotePrefix="1" applyNumberFormat="1" applyFont="1" applyBorder="1" applyAlignment="1">
      <alignment horizontal="center"/>
    </xf>
    <xf numFmtId="0" fontId="0" fillId="0" borderId="1" xfId="0" applyBorder="1"/>
    <xf numFmtId="3" fontId="0" fillId="0" borderId="2" xfId="0" applyNumberFormat="1" applyBorder="1" applyAlignment="1">
      <alignment horizontal="right" indent="1"/>
    </xf>
    <xf numFmtId="3" fontId="0" fillId="0" borderId="0" xfId="1" applyNumberFormat="1" applyFont="1"/>
    <xf numFmtId="0" fontId="3" fillId="2" borderId="1" xfId="0" applyFont="1" applyFill="1" applyBorder="1"/>
    <xf numFmtId="3" fontId="3" fillId="2" borderId="2" xfId="0" applyNumberFormat="1" applyFont="1" applyFill="1" applyBorder="1" applyAlignment="1">
      <alignment horizontal="right" indent="1"/>
    </xf>
    <xf numFmtId="0" fontId="4" fillId="0" borderId="0" xfId="0" applyFont="1"/>
    <xf numFmtId="3" fontId="5" fillId="0" borderId="0" xfId="1" applyNumberFormat="1" applyFont="1"/>
    <xf numFmtId="3" fontId="2" fillId="0" borderId="2" xfId="0" applyNumberFormat="1" applyFont="1" applyBorder="1" applyAlignment="1">
      <alignment horizontal="right" indent="1"/>
    </xf>
    <xf numFmtId="9" fontId="0" fillId="0" borderId="0" xfId="2" applyFont="1"/>
    <xf numFmtId="3" fontId="0" fillId="0" borderId="2" xfId="0" quotePrefix="1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wrapText="1" indent="1"/>
    </xf>
    <xf numFmtId="3" fontId="0" fillId="0" borderId="2" xfId="2" applyNumberFormat="1" applyFont="1" applyFill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4" fontId="6" fillId="0" borderId="2" xfId="0" applyNumberFormat="1" applyFont="1" applyBorder="1" applyAlignment="1">
      <alignment horizontal="right" indent="1"/>
    </xf>
    <xf numFmtId="3" fontId="7" fillId="0" borderId="0" xfId="0" applyNumberFormat="1" applyFont="1" applyAlignment="1">
      <alignment horizontal="center"/>
    </xf>
    <xf numFmtId="167" fontId="0" fillId="0" borderId="2" xfId="0" applyNumberFormat="1" applyBorder="1" applyAlignment="1">
      <alignment horizontal="right" indent="1"/>
    </xf>
    <xf numFmtId="10" fontId="7" fillId="0" borderId="0" xfId="2" applyNumberFormat="1" applyFont="1" applyAlignment="1">
      <alignment horizontal="center"/>
    </xf>
    <xf numFmtId="3" fontId="1" fillId="0" borderId="2" xfId="2" applyNumberFormat="1" applyFont="1" applyFill="1" applyBorder="1" applyAlignment="1">
      <alignment horizontal="right" indent="1"/>
    </xf>
    <xf numFmtId="3" fontId="0" fillId="0" borderId="0" xfId="0" applyNumberFormat="1" applyAlignment="1">
      <alignment horizontal="right" indent="1"/>
    </xf>
    <xf numFmtId="167" fontId="3" fillId="2" borderId="2" xfId="0" applyNumberFormat="1" applyFont="1" applyFill="1" applyBorder="1" applyAlignment="1">
      <alignment horizontal="right" indent="1"/>
    </xf>
    <xf numFmtId="167" fontId="2" fillId="0" borderId="2" xfId="0" applyNumberFormat="1" applyFont="1" applyBorder="1" applyAlignment="1">
      <alignment horizontal="right" indent="1"/>
    </xf>
    <xf numFmtId="168" fontId="0" fillId="0" borderId="0" xfId="0" applyNumberFormat="1"/>
    <xf numFmtId="10" fontId="0" fillId="0" borderId="0" xfId="2" applyNumberFormat="1" applyFont="1"/>
    <xf numFmtId="0" fontId="8" fillId="0" borderId="1" xfId="0" applyFont="1" applyBorder="1"/>
    <xf numFmtId="0" fontId="8" fillId="0" borderId="2" xfId="0" applyFont="1" applyBorder="1" applyAlignment="1">
      <alignment horizontal="center"/>
    </xf>
    <xf numFmtId="0" fontId="6" fillId="0" borderId="0" xfId="0" applyFont="1"/>
    <xf numFmtId="0" fontId="8" fillId="0" borderId="3" xfId="0" applyFont="1" applyBorder="1"/>
    <xf numFmtId="3" fontId="0" fillId="0" borderId="2" xfId="0" applyNumberFormat="1" applyBorder="1" applyAlignment="1">
      <alignment horizontal="right"/>
    </xf>
    <xf numFmtId="0" fontId="0" fillId="0" borderId="0" xfId="0" applyAlignment="1">
      <alignment horizontal="right"/>
    </xf>
    <xf numFmtId="3" fontId="0" fillId="0" borderId="2" xfId="0" quotePrefix="1" applyNumberFormat="1" applyBorder="1" applyAlignment="1">
      <alignment horizontal="right"/>
    </xf>
    <xf numFmtId="9" fontId="0" fillId="0" borderId="0" xfId="2" applyFont="1" applyAlignment="1">
      <alignment horizontal="right"/>
    </xf>
    <xf numFmtId="3" fontId="3" fillId="2" borderId="2" xfId="0" applyNumberFormat="1" applyFont="1" applyFill="1" applyBorder="1"/>
    <xf numFmtId="3" fontId="5" fillId="0" borderId="0" xfId="0" applyNumberFormat="1" applyFont="1"/>
    <xf numFmtId="3" fontId="0" fillId="0" borderId="2" xfId="0" applyNumberFormat="1" applyBorder="1"/>
    <xf numFmtId="3" fontId="7" fillId="0" borderId="0" xfId="0" applyNumberFormat="1" applyFont="1"/>
    <xf numFmtId="167" fontId="3" fillId="2" borderId="2" xfId="0" applyNumberFormat="1" applyFont="1" applyFill="1" applyBorder="1" applyAlignment="1">
      <alignment horizontal="right"/>
    </xf>
    <xf numFmtId="0" fontId="0" fillId="0" borderId="0" xfId="0" applyAlignment="1">
      <alignment horizontal="right" indent="1"/>
    </xf>
    <xf numFmtId="167" fontId="0" fillId="0" borderId="2" xfId="0" applyNumberFormat="1" applyBorder="1" applyAlignment="1">
      <alignment horizontal="right"/>
    </xf>
    <xf numFmtId="0" fontId="0" fillId="0" borderId="1" xfId="0" applyBorder="1" applyAlignment="1">
      <alignment horizontal="left" indent="2"/>
    </xf>
    <xf numFmtId="166" fontId="0" fillId="0" borderId="2" xfId="2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167" fontId="0" fillId="0" borderId="2" xfId="0" quotePrefix="1" applyNumberFormat="1" applyBorder="1" applyAlignment="1">
      <alignment horizontal="right"/>
    </xf>
    <xf numFmtId="166" fontId="0" fillId="0" borderId="0" xfId="2" applyNumberFormat="1" applyFont="1"/>
    <xf numFmtId="167" fontId="0" fillId="0" borderId="0" xfId="0" applyNumberFormat="1"/>
    <xf numFmtId="0" fontId="0" fillId="0" borderId="0" xfId="0" applyAlignment="1">
      <alignment wrapText="1"/>
    </xf>
    <xf numFmtId="166" fontId="0" fillId="0" borderId="0" xfId="2" applyNumberFormat="1" applyFont="1" applyFill="1" applyAlignment="1"/>
    <xf numFmtId="3" fontId="0" fillId="0" borderId="2" xfId="0" quotePrefix="1" applyNumberFormat="1" applyBorder="1"/>
    <xf numFmtId="3" fontId="7" fillId="0" borderId="0" xfId="2" applyNumberFormat="1" applyFont="1" applyFill="1" applyAlignment="1"/>
    <xf numFmtId="9" fontId="0" fillId="0" borderId="0" xfId="2" applyFont="1" applyFill="1" applyAlignment="1"/>
    <xf numFmtId="3" fontId="2" fillId="0" borderId="2" xfId="0" applyNumberFormat="1" applyFont="1" applyBorder="1"/>
    <xf numFmtId="166" fontId="4" fillId="2" borderId="2" xfId="2" applyNumberFormat="1" applyFont="1" applyFill="1" applyBorder="1" applyAlignment="1"/>
    <xf numFmtId="3" fontId="4" fillId="2" borderId="2" xfId="0" applyNumberFormat="1" applyFont="1" applyFill="1" applyBorder="1"/>
    <xf numFmtId="167" fontId="0" fillId="0" borderId="2" xfId="0" applyNumberFormat="1" applyBorder="1"/>
    <xf numFmtId="3" fontId="0" fillId="0" borderId="2" xfId="0" applyNumberFormat="1" applyFill="1" applyBorder="1" applyAlignment="1">
      <alignment horizontal="right" indent="1"/>
    </xf>
    <xf numFmtId="3" fontId="0" fillId="0" borderId="2" xfId="0" quotePrefix="1" applyNumberFormat="1" applyFill="1" applyBorder="1" applyAlignment="1">
      <alignment horizontal="right" indent="1"/>
    </xf>
    <xf numFmtId="4" fontId="0" fillId="0" borderId="2" xfId="0" applyNumberFormat="1" applyFill="1" applyBorder="1" applyAlignment="1">
      <alignment horizontal="right" indent="1"/>
    </xf>
    <xf numFmtId="4" fontId="0" fillId="0" borderId="2" xfId="0" quotePrefix="1" applyNumberFormat="1" applyFill="1" applyBorder="1" applyAlignment="1">
      <alignment horizontal="right" indent="1"/>
    </xf>
    <xf numFmtId="3" fontId="2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/>
    </xf>
    <xf numFmtId="169" fontId="0" fillId="0" borderId="2" xfId="2" applyNumberFormat="1" applyFont="1" applyFill="1" applyBorder="1" applyAlignment="1">
      <alignment horizontal="right" indent="1"/>
    </xf>
    <xf numFmtId="170" fontId="0" fillId="0" borderId="2" xfId="2" applyNumberFormat="1" applyFont="1" applyFill="1" applyBorder="1" applyAlignment="1">
      <alignment horizontal="right" indent="1"/>
    </xf>
    <xf numFmtId="170" fontId="0" fillId="0" borderId="2" xfId="2" quotePrefix="1" applyNumberFormat="1" applyFont="1" applyFill="1" applyBorder="1" applyAlignment="1">
      <alignment horizontal="right" indent="1"/>
    </xf>
    <xf numFmtId="169" fontId="3" fillId="2" borderId="2" xfId="2" applyNumberFormat="1" applyFont="1" applyFill="1" applyBorder="1" applyAlignment="1">
      <alignment horizontal="right"/>
    </xf>
    <xf numFmtId="169" fontId="0" fillId="0" borderId="2" xfId="2" applyNumberFormat="1" applyFont="1" applyFill="1" applyBorder="1" applyAlignment="1">
      <alignment horizontal="right"/>
    </xf>
    <xf numFmtId="170" fontId="0" fillId="0" borderId="2" xfId="2" applyNumberFormat="1" applyFont="1" applyFill="1" applyBorder="1" applyAlignment="1"/>
    <xf numFmtId="171" fontId="0" fillId="0" borderId="2" xfId="2" applyNumberFormat="1" applyFont="1" applyFill="1" applyBorder="1" applyAlignment="1"/>
    <xf numFmtId="169" fontId="0" fillId="0" borderId="2" xfId="2" applyNumberFormat="1" applyFont="1" applyBorder="1" applyAlignment="1"/>
    <xf numFmtId="169" fontId="0" fillId="0" borderId="2" xfId="2" applyNumberFormat="1" applyFont="1" applyFill="1" applyBorder="1" applyAlignment="1"/>
    <xf numFmtId="0" fontId="0" fillId="0" borderId="0" xfId="0" applyFill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  <sheetName val="Mapping"/>
      <sheetName val="ZC-10-10-1 Grafik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PAGE TOTAL"/>
      <sheetName val="map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  <sheetName val="BONO USD"/>
      <sheetName val="GOS USD"/>
      <sheetName val="BONO DEM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 refreshError="1"/>
      <sheetData sheetId="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0ACC3-E58C-4BC3-BCDC-584B098D5ADB}">
  <sheetPr>
    <pageSetUpPr fitToPage="1"/>
  </sheetPr>
  <dimension ref="A1:P62"/>
  <sheetViews>
    <sheetView showGridLines="0" tabSelected="1" zoomScale="70" zoomScaleNormal="70" workbookViewId="0">
      <pane xSplit="2" ySplit="3" topLeftCell="C4" activePane="bottomRight" state="frozen"/>
      <selection activeCell="I8" sqref="I8"/>
      <selection pane="topRight" activeCell="I8" sqref="I8"/>
      <selection pane="bottomLeft" activeCell="I8" sqref="I8"/>
      <selection pane="bottomRight"/>
    </sheetView>
  </sheetViews>
  <sheetFormatPr defaultColWidth="8.85546875" defaultRowHeight="15" x14ac:dyDescent="0.25"/>
  <cols>
    <col min="1" max="1" width="8.85546875" customWidth="1"/>
    <col min="2" max="2" width="55.5703125" customWidth="1"/>
    <col min="3" max="5" width="11.5703125" bestFit="1" customWidth="1"/>
    <col min="6" max="6" width="11.5703125" customWidth="1"/>
    <col min="7" max="7" width="2.85546875" customWidth="1"/>
    <col min="8" max="8" width="12.140625" style="3" bestFit="1" customWidth="1"/>
  </cols>
  <sheetData>
    <row r="1" spans="2:7" x14ac:dyDescent="0.25">
      <c r="C1" s="69" t="s">
        <v>66</v>
      </c>
      <c r="D1" s="69" t="s">
        <v>67</v>
      </c>
      <c r="E1" s="69" t="s">
        <v>67</v>
      </c>
      <c r="F1" s="70"/>
    </row>
    <row r="2" spans="2:7" x14ac:dyDescent="0.25">
      <c r="B2" s="4" t="s">
        <v>2</v>
      </c>
      <c r="C2" s="5" t="s">
        <v>65</v>
      </c>
      <c r="D2" s="5" t="s">
        <v>65</v>
      </c>
      <c r="E2" s="5" t="s">
        <v>65</v>
      </c>
      <c r="F2" s="5" t="s">
        <v>49</v>
      </c>
    </row>
    <row r="3" spans="2:7" ht="15.75" thickBot="1" x14ac:dyDescent="0.3">
      <c r="B3" s="6" t="s">
        <v>3</v>
      </c>
      <c r="C3" s="7">
        <v>2022</v>
      </c>
      <c r="D3" s="7">
        <v>2022</v>
      </c>
      <c r="E3" s="7">
        <v>2023</v>
      </c>
      <c r="F3" s="8" t="s">
        <v>50</v>
      </c>
    </row>
    <row r="4" spans="2:7" x14ac:dyDescent="0.25">
      <c r="B4" s="9" t="s">
        <v>4</v>
      </c>
      <c r="C4" s="10">
        <v>99113</v>
      </c>
      <c r="D4" s="10">
        <v>163312</v>
      </c>
      <c r="E4" s="10">
        <v>168665</v>
      </c>
      <c r="F4" s="10">
        <f>E4-D4</f>
        <v>5353</v>
      </c>
    </row>
    <row r="5" spans="2:7" x14ac:dyDescent="0.25">
      <c r="B5" s="9" t="s">
        <v>5</v>
      </c>
      <c r="C5" s="10">
        <v>-85033</v>
      </c>
      <c r="D5" s="10">
        <v>-140112</v>
      </c>
      <c r="E5" s="10">
        <v>-143110</v>
      </c>
      <c r="F5" s="10">
        <f t="shared" ref="F5:F17" si="0">E5-D5</f>
        <v>-2998</v>
      </c>
    </row>
    <row r="6" spans="2:7" x14ac:dyDescent="0.25">
      <c r="B6" s="12" t="s">
        <v>6</v>
      </c>
      <c r="C6" s="13">
        <f t="shared" ref="C6:D6" si="1">SUM(C4:C5)</f>
        <v>14080</v>
      </c>
      <c r="D6" s="13">
        <f t="shared" si="1"/>
        <v>23200</v>
      </c>
      <c r="E6" s="13">
        <f>SUM(E4:E5)</f>
        <v>25555</v>
      </c>
      <c r="F6" s="13">
        <f t="shared" si="0"/>
        <v>2355</v>
      </c>
      <c r="G6" s="14"/>
    </row>
    <row r="7" spans="2:7" x14ac:dyDescent="0.25">
      <c r="B7" s="9" t="s">
        <v>7</v>
      </c>
      <c r="C7" s="10">
        <v>-5571</v>
      </c>
      <c r="D7" s="10">
        <v>-9179</v>
      </c>
      <c r="E7" s="10">
        <v>-11501</v>
      </c>
      <c r="F7" s="10">
        <f t="shared" si="0"/>
        <v>-2322</v>
      </c>
    </row>
    <row r="8" spans="2:7" x14ac:dyDescent="0.25">
      <c r="B8" s="9" t="s">
        <v>8</v>
      </c>
      <c r="C8" s="10">
        <v>2277</v>
      </c>
      <c r="D8" s="10">
        <v>3752</v>
      </c>
      <c r="E8" s="10">
        <v>842</v>
      </c>
      <c r="F8" s="10">
        <f t="shared" si="0"/>
        <v>-2910</v>
      </c>
    </row>
    <row r="9" spans="2:7" x14ac:dyDescent="0.25">
      <c r="B9" s="12" t="s">
        <v>9</v>
      </c>
      <c r="C9" s="13">
        <f t="shared" ref="C9:D9" si="2">SUM(C6:C8)</f>
        <v>10786</v>
      </c>
      <c r="D9" s="13">
        <f t="shared" si="2"/>
        <v>17773</v>
      </c>
      <c r="E9" s="13">
        <f>SUM(E6:E8)</f>
        <v>14896</v>
      </c>
      <c r="F9" s="13">
        <f t="shared" si="0"/>
        <v>-2877</v>
      </c>
      <c r="G9" s="14"/>
    </row>
    <row r="10" spans="2:7" x14ac:dyDescent="0.25">
      <c r="B10" s="9" t="s">
        <v>10</v>
      </c>
      <c r="C10" s="10">
        <v>1826</v>
      </c>
      <c r="D10" s="10">
        <v>3008</v>
      </c>
      <c r="E10" s="10">
        <v>3328</v>
      </c>
      <c r="F10" s="10">
        <f t="shared" si="0"/>
        <v>320</v>
      </c>
    </row>
    <row r="11" spans="2:7" x14ac:dyDescent="0.25">
      <c r="B11" s="9" t="s">
        <v>11</v>
      </c>
      <c r="C11" s="10">
        <v>334</v>
      </c>
      <c r="D11" s="10">
        <v>550</v>
      </c>
      <c r="E11" s="10">
        <v>1165</v>
      </c>
      <c r="F11" s="10">
        <f t="shared" si="0"/>
        <v>615</v>
      </c>
    </row>
    <row r="12" spans="2:7" x14ac:dyDescent="0.25">
      <c r="B12" s="9" t="s">
        <v>12</v>
      </c>
      <c r="C12" s="10">
        <v>-1148</v>
      </c>
      <c r="D12" s="10">
        <v>-1892</v>
      </c>
      <c r="E12" s="10">
        <v>-1258</v>
      </c>
      <c r="F12" s="10">
        <f t="shared" si="0"/>
        <v>634</v>
      </c>
    </row>
    <row r="13" spans="2:7" x14ac:dyDescent="0.25">
      <c r="B13" s="12" t="s">
        <v>13</v>
      </c>
      <c r="C13" s="13">
        <f>SUM(C9:C12)</f>
        <v>11798</v>
      </c>
      <c r="D13" s="13">
        <f>SUM(D9:D12)</f>
        <v>19439</v>
      </c>
      <c r="E13" s="13">
        <f>SUM(E9:E12)</f>
        <v>18131</v>
      </c>
      <c r="F13" s="13">
        <f t="shared" si="0"/>
        <v>-1308</v>
      </c>
      <c r="G13" s="14"/>
    </row>
    <row r="14" spans="2:7" x14ac:dyDescent="0.25">
      <c r="B14" s="9" t="s">
        <v>14</v>
      </c>
      <c r="C14" s="10">
        <v>4753</v>
      </c>
      <c r="D14" s="10">
        <v>7832</v>
      </c>
      <c r="E14" s="10">
        <v>8496</v>
      </c>
      <c r="F14" s="10">
        <f t="shared" si="0"/>
        <v>664</v>
      </c>
    </row>
    <row r="15" spans="2:7" x14ac:dyDescent="0.25">
      <c r="B15" s="12" t="s">
        <v>15</v>
      </c>
      <c r="C15" s="13">
        <f>SUM(C13:C14)</f>
        <v>16551</v>
      </c>
      <c r="D15" s="13">
        <f>SUM(D13:D14)</f>
        <v>27271</v>
      </c>
      <c r="E15" s="13">
        <f>SUM(E13:E14)</f>
        <v>26627</v>
      </c>
      <c r="F15" s="13">
        <f t="shared" si="0"/>
        <v>-644</v>
      </c>
      <c r="G15" s="14"/>
    </row>
    <row r="16" spans="2:7" x14ac:dyDescent="0.25">
      <c r="B16" s="9" t="s">
        <v>16</v>
      </c>
      <c r="C16" s="10">
        <v>1116</v>
      </c>
      <c r="D16" s="10">
        <v>1839</v>
      </c>
      <c r="E16" s="10">
        <v>312</v>
      </c>
      <c r="F16" s="10">
        <f t="shared" si="0"/>
        <v>-1527</v>
      </c>
    </row>
    <row r="17" spans="1:10" x14ac:dyDescent="0.25">
      <c r="A17" s="15"/>
      <c r="B17" s="12" t="s">
        <v>17</v>
      </c>
      <c r="C17" s="13">
        <f>SUM(C15:C16)</f>
        <v>17667</v>
      </c>
      <c r="D17" s="13">
        <f>SUM(D15:D16)</f>
        <v>29110</v>
      </c>
      <c r="E17" s="13">
        <f>SUM(E15:E16)</f>
        <v>26939</v>
      </c>
      <c r="F17" s="13">
        <f t="shared" si="0"/>
        <v>-2171</v>
      </c>
      <c r="G17" s="14"/>
      <c r="H17" s="15"/>
      <c r="I17" s="2"/>
      <c r="J17" s="2"/>
    </row>
    <row r="18" spans="1:10" x14ac:dyDescent="0.25">
      <c r="B18" s="4"/>
      <c r="C18" s="16"/>
      <c r="D18" s="16"/>
      <c r="E18" s="16"/>
      <c r="F18" s="16"/>
    </row>
    <row r="19" spans="1:10" x14ac:dyDescent="0.25">
      <c r="A19" s="1"/>
      <c r="B19" s="12" t="s">
        <v>13</v>
      </c>
      <c r="C19" s="13">
        <f>C13</f>
        <v>11798</v>
      </c>
      <c r="D19" s="13">
        <f>D13</f>
        <v>19439</v>
      </c>
      <c r="E19" s="13">
        <f>E13</f>
        <v>18131</v>
      </c>
      <c r="F19" s="13">
        <f t="shared" ref="F19:F55" si="3">E19-D19</f>
        <v>-1308</v>
      </c>
      <c r="G19" s="14"/>
      <c r="H19" s="17"/>
    </row>
    <row r="20" spans="1:10" x14ac:dyDescent="0.25">
      <c r="A20" s="2"/>
      <c r="B20" s="9" t="s">
        <v>18</v>
      </c>
      <c r="C20" s="10">
        <f>-C10</f>
        <v>-1826</v>
      </c>
      <c r="D20" s="10">
        <f>-D10</f>
        <v>-3008</v>
      </c>
      <c r="E20" s="10">
        <f>-E10</f>
        <v>-3328</v>
      </c>
      <c r="F20" s="10">
        <f t="shared" si="3"/>
        <v>-320</v>
      </c>
    </row>
    <row r="21" spans="1:10" x14ac:dyDescent="0.25">
      <c r="A21" s="2"/>
      <c r="B21" s="9" t="s">
        <v>19</v>
      </c>
      <c r="C21" s="10">
        <f>SUM(C22,C25:C27)</f>
        <v>-3835</v>
      </c>
      <c r="D21" s="10">
        <f>SUM(D22,D25:D27)</f>
        <v>-6318</v>
      </c>
      <c r="E21" s="10">
        <f>SUM(E22,E25:E27)</f>
        <v>-7488</v>
      </c>
      <c r="F21" s="10">
        <f t="shared" si="3"/>
        <v>-1170</v>
      </c>
    </row>
    <row r="22" spans="1:10" x14ac:dyDescent="0.25">
      <c r="A22" s="2"/>
      <c r="B22" s="19" t="s">
        <v>20</v>
      </c>
      <c r="C22" s="10">
        <v>-4427</v>
      </c>
      <c r="D22" s="10">
        <v>-7295</v>
      </c>
      <c r="E22" s="10">
        <v>-6994</v>
      </c>
      <c r="F22" s="10">
        <f t="shared" si="3"/>
        <v>301</v>
      </c>
    </row>
    <row r="23" spans="1:10" x14ac:dyDescent="0.25">
      <c r="A23" s="2"/>
      <c r="B23" s="20" t="s">
        <v>21</v>
      </c>
      <c r="C23" s="71">
        <v>0.28774135678624885</v>
      </c>
      <c r="D23" s="71">
        <v>0.28774135678624885</v>
      </c>
      <c r="E23" s="71">
        <v>0.38127831853341315</v>
      </c>
      <c r="F23" s="71">
        <f t="shared" si="3"/>
        <v>9.3536961747164304E-2</v>
      </c>
    </row>
    <row r="24" spans="1:10" ht="30" x14ac:dyDescent="0.25">
      <c r="A24" s="2"/>
      <c r="B24" s="20" t="s">
        <v>22</v>
      </c>
      <c r="C24" s="71">
        <v>0.23374146912950544</v>
      </c>
      <c r="D24" s="71">
        <v>0.23374146912950544</v>
      </c>
      <c r="E24" s="71">
        <v>0.32506841665209257</v>
      </c>
      <c r="F24" s="71">
        <f t="shared" si="3"/>
        <v>9.1326947522587132E-2</v>
      </c>
    </row>
    <row r="25" spans="1:10" x14ac:dyDescent="0.25">
      <c r="A25" s="2"/>
      <c r="B25" s="19" t="s">
        <v>23</v>
      </c>
      <c r="C25" s="21">
        <f>-C11</f>
        <v>-334</v>
      </c>
      <c r="D25" s="21">
        <f>-D11</f>
        <v>-550</v>
      </c>
      <c r="E25" s="21">
        <f>-E11</f>
        <v>-1165</v>
      </c>
      <c r="F25" s="10">
        <f t="shared" si="3"/>
        <v>-615</v>
      </c>
    </row>
    <row r="26" spans="1:10" x14ac:dyDescent="0.25">
      <c r="A26" s="2"/>
      <c r="B26" s="19" t="s">
        <v>24</v>
      </c>
      <c r="C26" s="10">
        <v>-87</v>
      </c>
      <c r="D26" s="10">
        <v>-143</v>
      </c>
      <c r="E26" s="10">
        <v>-202</v>
      </c>
      <c r="F26" s="10">
        <f t="shared" si="3"/>
        <v>-59</v>
      </c>
      <c r="I26" s="2"/>
    </row>
    <row r="27" spans="1:10" x14ac:dyDescent="0.25">
      <c r="A27" s="1"/>
      <c r="B27" s="19" t="s">
        <v>25</v>
      </c>
      <c r="C27" s="10">
        <v>1013</v>
      </c>
      <c r="D27" s="10">
        <v>1670</v>
      </c>
      <c r="E27" s="10">
        <v>873</v>
      </c>
      <c r="F27" s="10">
        <f t="shared" si="3"/>
        <v>-797</v>
      </c>
      <c r="I27" s="2"/>
      <c r="J27" s="2"/>
    </row>
    <row r="28" spans="1:10" x14ac:dyDescent="0.25">
      <c r="B28" s="9" t="s">
        <v>47</v>
      </c>
      <c r="C28" s="10">
        <v>-3607</v>
      </c>
      <c r="D28" s="10">
        <v>-5943</v>
      </c>
      <c r="E28" s="10">
        <v>-2047</v>
      </c>
      <c r="F28" s="10">
        <f t="shared" si="3"/>
        <v>3896</v>
      </c>
    </row>
    <row r="29" spans="1:10" x14ac:dyDescent="0.25">
      <c r="B29" s="9" t="s">
        <v>26</v>
      </c>
      <c r="C29" s="10">
        <v>9993</v>
      </c>
      <c r="D29" s="10">
        <v>16465</v>
      </c>
      <c r="E29" s="10">
        <v>-751</v>
      </c>
      <c r="F29" s="10">
        <f t="shared" si="3"/>
        <v>-17216</v>
      </c>
    </row>
    <row r="30" spans="1:10" x14ac:dyDescent="0.25">
      <c r="A30" s="15"/>
      <c r="B30" s="12" t="s">
        <v>27</v>
      </c>
      <c r="C30" s="13">
        <f>SUM(C19:C21,C28,C29)</f>
        <v>12523</v>
      </c>
      <c r="D30" s="13">
        <f>SUM(D19:D21,D28,D29)</f>
        <v>20635</v>
      </c>
      <c r="E30" s="13">
        <f>SUM(E19:E21,E28,E29)</f>
        <v>4517</v>
      </c>
      <c r="F30" s="13">
        <f t="shared" si="3"/>
        <v>-16118</v>
      </c>
      <c r="G30" s="14"/>
      <c r="H30" s="15"/>
    </row>
    <row r="31" spans="1:10" x14ac:dyDescent="0.25">
      <c r="B31" s="9" t="s">
        <v>16</v>
      </c>
      <c r="C31" s="10">
        <v>887</v>
      </c>
      <c r="D31" s="10">
        <v>1462</v>
      </c>
      <c r="E31" s="10">
        <v>-1051</v>
      </c>
      <c r="F31" s="10">
        <f t="shared" si="3"/>
        <v>-2513</v>
      </c>
    </row>
    <row r="32" spans="1:10" x14ac:dyDescent="0.25">
      <c r="B32" s="9" t="s">
        <v>28</v>
      </c>
      <c r="C32" s="10">
        <v>311</v>
      </c>
      <c r="D32" s="10">
        <v>512</v>
      </c>
      <c r="E32" s="10">
        <v>-1478</v>
      </c>
      <c r="F32" s="18">
        <f t="shared" si="3"/>
        <v>-1990</v>
      </c>
    </row>
    <row r="33" spans="1:9" x14ac:dyDescent="0.25">
      <c r="B33" s="9" t="s">
        <v>29</v>
      </c>
      <c r="C33" s="10">
        <v>-11116</v>
      </c>
      <c r="D33" s="10">
        <v>-18316</v>
      </c>
      <c r="E33" s="10">
        <v>1379</v>
      </c>
      <c r="F33" s="18">
        <f t="shared" si="3"/>
        <v>19695</v>
      </c>
    </row>
    <row r="34" spans="1:9" x14ac:dyDescent="0.25">
      <c r="A34" s="15"/>
      <c r="B34" s="12" t="s">
        <v>30</v>
      </c>
      <c r="C34" s="13">
        <f>SUM(C30:C33)</f>
        <v>2605</v>
      </c>
      <c r="D34" s="13">
        <f>SUM(D30:D33)</f>
        <v>4293</v>
      </c>
      <c r="E34" s="13">
        <f>SUM(E30:E33)</f>
        <v>3367</v>
      </c>
      <c r="F34" s="13">
        <f t="shared" si="3"/>
        <v>-926</v>
      </c>
      <c r="G34" s="14"/>
      <c r="H34" s="17"/>
      <c r="I34" s="11"/>
    </row>
    <row r="35" spans="1:9" x14ac:dyDescent="0.25">
      <c r="A35" s="17"/>
      <c r="B35" s="9" t="s">
        <v>31</v>
      </c>
      <c r="C35" s="22">
        <f t="shared" ref="C35:D35" si="4">C34*1000000/118106896712*100</f>
        <v>2.2056290297358432</v>
      </c>
      <c r="D35" s="22">
        <f t="shared" si="4"/>
        <v>3.6348427733804125</v>
      </c>
      <c r="E35" s="22">
        <f>E34*1000000/118106896712*100</f>
        <v>2.850807271831318</v>
      </c>
      <c r="F35" s="23">
        <f t="shared" si="3"/>
        <v>-0.78403550154909452</v>
      </c>
    </row>
    <row r="36" spans="1:9" x14ac:dyDescent="0.25">
      <c r="B36" s="9" t="s">
        <v>32</v>
      </c>
      <c r="C36" s="72">
        <f>C37/C34</f>
        <v>1.0426103646833014</v>
      </c>
      <c r="D36" s="72">
        <f>D37/D34</f>
        <v>1.0426275331935708</v>
      </c>
      <c r="E36" s="73">
        <v>0.97870000000000001</v>
      </c>
      <c r="F36" s="72">
        <f t="shared" si="3"/>
        <v>-6.3927533193570807E-2</v>
      </c>
    </row>
    <row r="37" spans="1:9" x14ac:dyDescent="0.25">
      <c r="A37" s="24"/>
      <c r="B37" s="9" t="s">
        <v>51</v>
      </c>
      <c r="C37" s="65">
        <v>2716</v>
      </c>
      <c r="D37" s="65">
        <v>4476</v>
      </c>
      <c r="E37" s="66">
        <v>3295</v>
      </c>
      <c r="F37" s="10">
        <f t="shared" si="3"/>
        <v>-1181</v>
      </c>
    </row>
    <row r="38" spans="1:9" x14ac:dyDescent="0.25">
      <c r="A38" s="24"/>
      <c r="B38" s="9" t="s">
        <v>33</v>
      </c>
      <c r="C38" s="67">
        <v>2.2996116870489636</v>
      </c>
      <c r="D38" s="67">
        <v>3.7897871543560973</v>
      </c>
      <c r="E38" s="68">
        <v>2.7898455481687536</v>
      </c>
      <c r="F38" s="25">
        <f t="shared" si="3"/>
        <v>-0.99994160618734362</v>
      </c>
    </row>
    <row r="39" spans="1:9" x14ac:dyDescent="0.25">
      <c r="A39" s="26"/>
      <c r="B39" s="9"/>
      <c r="C39" s="22"/>
      <c r="D39" s="22"/>
      <c r="E39" s="22"/>
      <c r="F39" s="22"/>
    </row>
    <row r="40" spans="1:9" x14ac:dyDescent="0.25">
      <c r="B40" s="12" t="s">
        <v>34</v>
      </c>
      <c r="C40" s="13">
        <v>11456</v>
      </c>
      <c r="D40" s="13">
        <v>18878</v>
      </c>
      <c r="E40" s="13">
        <v>10272</v>
      </c>
      <c r="F40" s="13">
        <f t="shared" si="3"/>
        <v>-8606</v>
      </c>
      <c r="G40" s="14"/>
    </row>
    <row r="41" spans="1:9" x14ac:dyDescent="0.25">
      <c r="B41" s="9" t="s">
        <v>35</v>
      </c>
      <c r="C41" s="10">
        <v>-7162</v>
      </c>
      <c r="D41" s="10">
        <v>-11801</v>
      </c>
      <c r="E41" s="10">
        <v>-16870</v>
      </c>
      <c r="F41" s="27">
        <f t="shared" si="3"/>
        <v>-5069</v>
      </c>
    </row>
    <row r="42" spans="1:9" x14ac:dyDescent="0.25">
      <c r="B42" s="12" t="s">
        <v>36</v>
      </c>
      <c r="C42" s="13">
        <f>SUM(C40:C41)</f>
        <v>4294</v>
      </c>
      <c r="D42" s="13">
        <f>SUM(D40:D41)</f>
        <v>7077</v>
      </c>
      <c r="E42" s="13">
        <f>SUM(E40:E41)</f>
        <v>-6598</v>
      </c>
      <c r="F42" s="13">
        <f t="shared" si="3"/>
        <v>-13675</v>
      </c>
      <c r="G42" s="14"/>
    </row>
    <row r="43" spans="1:9" x14ac:dyDescent="0.25">
      <c r="B43" s="9" t="s">
        <v>37</v>
      </c>
      <c r="C43" s="10">
        <v>-2971</v>
      </c>
      <c r="D43" s="10">
        <v>-4896</v>
      </c>
      <c r="E43" s="10">
        <v>-5164</v>
      </c>
      <c r="F43" s="27">
        <f t="shared" si="3"/>
        <v>-268</v>
      </c>
    </row>
    <row r="44" spans="1:9" x14ac:dyDescent="0.25">
      <c r="B44" s="9" t="s">
        <v>38</v>
      </c>
      <c r="C44" s="10">
        <v>-718</v>
      </c>
      <c r="D44" s="10">
        <v>-1183</v>
      </c>
      <c r="E44" s="10">
        <v>-3149</v>
      </c>
      <c r="F44" s="27">
        <f t="shared" si="3"/>
        <v>-1966</v>
      </c>
    </row>
    <row r="45" spans="1:9" x14ac:dyDescent="0.25">
      <c r="B45" s="12" t="s">
        <v>39</v>
      </c>
      <c r="C45" s="13">
        <f>SUM(C42:C44)</f>
        <v>605</v>
      </c>
      <c r="D45" s="13">
        <f>SUM(D42:D44)</f>
        <v>998</v>
      </c>
      <c r="E45" s="13">
        <f>SUM(E42:E44)</f>
        <v>-14911</v>
      </c>
      <c r="F45" s="13">
        <f t="shared" si="3"/>
        <v>-15909</v>
      </c>
      <c r="G45" s="14"/>
    </row>
    <row r="46" spans="1:9" x14ac:dyDescent="0.25">
      <c r="B46" s="9"/>
      <c r="C46" s="28"/>
      <c r="D46" s="28"/>
      <c r="E46" s="10"/>
      <c r="F46" s="28"/>
    </row>
    <row r="47" spans="1:9" x14ac:dyDescent="0.25">
      <c r="B47" s="9" t="s">
        <v>40</v>
      </c>
      <c r="C47" s="65">
        <v>14830</v>
      </c>
      <c r="D47" s="65">
        <v>24436</v>
      </c>
      <c r="E47" s="65">
        <f>D52</f>
        <v>17688</v>
      </c>
      <c r="F47" s="65">
        <f t="shared" si="3"/>
        <v>-6748</v>
      </c>
    </row>
    <row r="48" spans="1:9" x14ac:dyDescent="0.25">
      <c r="B48" s="19" t="s">
        <v>41</v>
      </c>
      <c r="C48" s="65">
        <v>-606</v>
      </c>
      <c r="D48" s="65">
        <f>-D45</f>
        <v>-998</v>
      </c>
      <c r="E48" s="65">
        <f>-E45</f>
        <v>14911</v>
      </c>
      <c r="F48" s="65">
        <f t="shared" si="3"/>
        <v>15909</v>
      </c>
    </row>
    <row r="49" spans="1:16" x14ac:dyDescent="0.25">
      <c r="B49" s="19" t="s">
        <v>42</v>
      </c>
      <c r="C49" s="65">
        <v>1959</v>
      </c>
      <c r="D49" s="65">
        <v>3228</v>
      </c>
      <c r="E49" s="65">
        <v>3978</v>
      </c>
      <c r="F49" s="65">
        <f t="shared" si="3"/>
        <v>750</v>
      </c>
      <c r="H49" s="17"/>
    </row>
    <row r="50" spans="1:16" x14ac:dyDescent="0.25">
      <c r="B50" s="19" t="s">
        <v>43</v>
      </c>
      <c r="C50" s="65">
        <v>2130</v>
      </c>
      <c r="D50" s="65">
        <v>3509</v>
      </c>
      <c r="E50" s="65">
        <v>2827</v>
      </c>
      <c r="F50" s="65">
        <f t="shared" si="3"/>
        <v>-682</v>
      </c>
    </row>
    <row r="51" spans="1:16" x14ac:dyDescent="0.25">
      <c r="B51" s="19" t="s">
        <v>48</v>
      </c>
      <c r="C51" s="65">
        <f>C52-SUM(C47:C50)</f>
        <v>-7578</v>
      </c>
      <c r="D51" s="65">
        <f>D52-SUM(D47:D50)</f>
        <v>-12487</v>
      </c>
      <c r="E51" s="65">
        <f>E52-SUM(E47:E50)</f>
        <v>-10842</v>
      </c>
      <c r="F51" s="65">
        <f t="shared" si="3"/>
        <v>1645</v>
      </c>
    </row>
    <row r="52" spans="1:16" x14ac:dyDescent="0.25">
      <c r="B52" s="9" t="s">
        <v>44</v>
      </c>
      <c r="C52" s="65">
        <v>10735</v>
      </c>
      <c r="D52" s="65">
        <v>17688</v>
      </c>
      <c r="E52" s="65">
        <v>28562</v>
      </c>
      <c r="F52" s="65">
        <f t="shared" si="3"/>
        <v>10874</v>
      </c>
    </row>
    <row r="53" spans="1:16" s="3" customFormat="1" x14ac:dyDescent="0.25">
      <c r="A53"/>
      <c r="B53" s="12" t="s">
        <v>45</v>
      </c>
      <c r="C53" s="29">
        <f>ROUND(C52/C17,1)</f>
        <v>0.6</v>
      </c>
      <c r="D53" s="29">
        <f>ROUND(D52/D17,1)</f>
        <v>0.6</v>
      </c>
      <c r="E53" s="29">
        <f>ROUND(E52/E17,1)</f>
        <v>1.1000000000000001</v>
      </c>
      <c r="F53" s="29">
        <f t="shared" si="3"/>
        <v>0.50000000000000011</v>
      </c>
      <c r="G53" s="14"/>
      <c r="I53"/>
      <c r="J53"/>
      <c r="K53"/>
      <c r="L53"/>
      <c r="M53"/>
      <c r="N53"/>
      <c r="O53"/>
      <c r="P53"/>
    </row>
    <row r="54" spans="1:16" s="3" customFormat="1" x14ac:dyDescent="0.25">
      <c r="A54"/>
      <c r="B54" s="4"/>
      <c r="C54"/>
      <c r="D54"/>
      <c r="E54"/>
      <c r="F54" s="30"/>
      <c r="G54"/>
      <c r="I54"/>
      <c r="J54"/>
      <c r="K54"/>
      <c r="L54"/>
      <c r="M54"/>
      <c r="N54"/>
      <c r="O54"/>
      <c r="P54"/>
    </row>
    <row r="55" spans="1:16" s="3" customFormat="1" x14ac:dyDescent="0.25">
      <c r="A55"/>
      <c r="B55" s="12" t="s">
        <v>46</v>
      </c>
      <c r="C55" s="13">
        <v>15188</v>
      </c>
      <c r="D55" s="13">
        <v>25026</v>
      </c>
      <c r="E55" s="13">
        <v>35983</v>
      </c>
      <c r="F55" s="13">
        <f t="shared" si="3"/>
        <v>10957</v>
      </c>
      <c r="G55" s="14"/>
      <c r="I55"/>
      <c r="J55"/>
      <c r="K55"/>
      <c r="L55"/>
      <c r="M55"/>
      <c r="N55"/>
      <c r="O55"/>
      <c r="P55"/>
    </row>
    <row r="56" spans="1:16" s="3" customFormat="1" ht="10.5" customHeight="1" x14ac:dyDescent="0.25">
      <c r="A56"/>
      <c r="B56"/>
      <c r="C56" s="31"/>
      <c r="D56" s="31"/>
      <c r="E56" s="31"/>
      <c r="F56" s="2"/>
      <c r="G56"/>
      <c r="I56"/>
      <c r="J56"/>
      <c r="K56"/>
      <c r="L56"/>
      <c r="M56"/>
      <c r="N56"/>
      <c r="O56"/>
      <c r="P56"/>
    </row>
    <row r="57" spans="1:16" s="3" customFormat="1" ht="32.25" customHeight="1" x14ac:dyDescent="0.25">
      <c r="A57"/>
      <c r="B57" s="80" t="s">
        <v>124</v>
      </c>
      <c r="C57" s="80"/>
      <c r="D57" s="80"/>
      <c r="E57" s="80"/>
      <c r="F57" s="80"/>
      <c r="G57"/>
      <c r="I57"/>
      <c r="J57"/>
      <c r="K57"/>
      <c r="L57"/>
      <c r="M57"/>
      <c r="N57"/>
      <c r="O57"/>
      <c r="P57"/>
    </row>
    <row r="58" spans="1:16" s="3" customFormat="1" x14ac:dyDescent="0.25">
      <c r="A58"/>
      <c r="B58"/>
      <c r="C58" s="2"/>
      <c r="D58" s="2"/>
      <c r="E58" s="2"/>
      <c r="F58"/>
      <c r="G58"/>
      <c r="I58"/>
      <c r="J58"/>
      <c r="K58"/>
      <c r="L58"/>
      <c r="M58"/>
      <c r="N58"/>
      <c r="O58"/>
      <c r="P58"/>
    </row>
    <row r="60" spans="1:16" s="3" customFormat="1" x14ac:dyDescent="0.25">
      <c r="A60"/>
      <c r="B60"/>
      <c r="C60" s="2"/>
      <c r="D60" s="2"/>
      <c r="E60" s="2"/>
      <c r="F60" s="2"/>
      <c r="G60"/>
      <c r="I60"/>
      <c r="J60"/>
      <c r="K60"/>
      <c r="L60"/>
      <c r="M60"/>
      <c r="N60"/>
      <c r="O60"/>
      <c r="P60"/>
    </row>
    <row r="61" spans="1:16" s="3" customFormat="1" x14ac:dyDescent="0.25">
      <c r="A61"/>
      <c r="B61"/>
      <c r="C61" s="2"/>
      <c r="D61" s="2"/>
      <c r="E61" s="2"/>
      <c r="F61"/>
      <c r="G61"/>
      <c r="I61"/>
      <c r="J61"/>
      <c r="K61"/>
      <c r="L61"/>
      <c r="M61"/>
      <c r="N61"/>
      <c r="O61"/>
      <c r="P61"/>
    </row>
    <row r="62" spans="1:16" s="3" customFormat="1" x14ac:dyDescent="0.25">
      <c r="A62"/>
      <c r="B62"/>
      <c r="C62" s="32"/>
      <c r="D62" s="32"/>
      <c r="E62" s="32"/>
      <c r="F62"/>
      <c r="G62"/>
      <c r="I62"/>
      <c r="J62"/>
      <c r="K62"/>
      <c r="L62"/>
      <c r="M62"/>
      <c r="N62"/>
      <c r="O62"/>
      <c r="P62"/>
    </row>
  </sheetData>
  <mergeCells count="1">
    <mergeCell ref="B57:F57"/>
  </mergeCells>
  <printOptions horizontalCentered="1"/>
  <pageMargins left="0.25" right="0.25" top="0.75" bottom="0.75" header="0.3" footer="0.3"/>
  <pageSetup paperSize="9" scale="86" orientation="portrait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79CFA-8933-4A2B-BB90-2D1BEEBFEE0B}">
  <sheetPr>
    <pageSetUpPr fitToPage="1"/>
  </sheetPr>
  <dimension ref="B1:J66"/>
  <sheetViews>
    <sheetView showGridLines="0" zoomScale="70" zoomScaleNormal="70" workbookViewId="0">
      <pane xSplit="2" ySplit="3" topLeftCell="C4" activePane="bottomRight" state="frozen"/>
      <selection activeCell="I8" sqref="I8"/>
      <selection pane="topRight" activeCell="I8" sqref="I8"/>
      <selection pane="bottomLeft" activeCell="I8" sqref="I8"/>
      <selection pane="bottomRight"/>
    </sheetView>
  </sheetViews>
  <sheetFormatPr defaultColWidth="8.85546875" defaultRowHeight="15" x14ac:dyDescent="0.25"/>
  <cols>
    <col min="1" max="1" width="8.85546875" customWidth="1"/>
    <col min="2" max="2" width="54.140625" customWidth="1"/>
    <col min="3" max="5" width="12.140625" bestFit="1" customWidth="1"/>
    <col min="6" max="6" width="12.140625" customWidth="1"/>
    <col min="7" max="7" width="4.85546875" customWidth="1"/>
  </cols>
  <sheetData>
    <row r="1" spans="2:10" x14ac:dyDescent="0.25">
      <c r="C1" s="69" t="s">
        <v>66</v>
      </c>
      <c r="D1" s="69" t="s">
        <v>67</v>
      </c>
      <c r="E1" s="69" t="s">
        <v>67</v>
      </c>
      <c r="F1" s="2"/>
    </row>
    <row r="2" spans="2:10" x14ac:dyDescent="0.25">
      <c r="B2" s="33" t="s">
        <v>62</v>
      </c>
      <c r="C2" s="5" t="s">
        <v>65</v>
      </c>
      <c r="D2" s="5" t="s">
        <v>65</v>
      </c>
      <c r="E2" s="5" t="s">
        <v>65</v>
      </c>
      <c r="F2" s="5" t="s">
        <v>49</v>
      </c>
      <c r="G2" s="35"/>
    </row>
    <row r="3" spans="2:10" ht="15.75" thickBot="1" x14ac:dyDescent="0.3">
      <c r="B3" s="36" t="s">
        <v>63</v>
      </c>
      <c r="C3" s="7">
        <v>2022</v>
      </c>
      <c r="D3" s="7">
        <v>2022</v>
      </c>
      <c r="E3" s="7">
        <v>2023</v>
      </c>
      <c r="F3" s="8" t="s">
        <v>50</v>
      </c>
      <c r="G3" s="35"/>
    </row>
    <row r="4" spans="2:10" x14ac:dyDescent="0.25">
      <c r="B4" s="9" t="s">
        <v>52</v>
      </c>
      <c r="C4" s="37">
        <v>3474</v>
      </c>
      <c r="D4" s="37">
        <v>5724</v>
      </c>
      <c r="E4" s="37">
        <v>4609</v>
      </c>
      <c r="F4" s="37">
        <f>E4-D4</f>
        <v>-1115</v>
      </c>
      <c r="G4" s="38"/>
      <c r="H4" s="17"/>
    </row>
    <row r="5" spans="2:10" x14ac:dyDescent="0.25">
      <c r="B5" s="9" t="s">
        <v>53</v>
      </c>
      <c r="C5" s="37">
        <v>1140</v>
      </c>
      <c r="D5" s="37">
        <v>1878</v>
      </c>
      <c r="E5" s="37">
        <v>1568</v>
      </c>
      <c r="F5" s="37">
        <f t="shared" ref="F5:F20" si="0">E5-D5</f>
        <v>-310</v>
      </c>
      <c r="G5" s="38"/>
    </row>
    <row r="6" spans="2:10" x14ac:dyDescent="0.25">
      <c r="B6" s="9" t="s">
        <v>7</v>
      </c>
      <c r="C6" s="37">
        <v>-1094</v>
      </c>
      <c r="D6" s="37">
        <v>-1803</v>
      </c>
      <c r="E6" s="37">
        <v>-2496</v>
      </c>
      <c r="F6" s="37">
        <f t="shared" si="0"/>
        <v>-693</v>
      </c>
      <c r="G6" s="40"/>
    </row>
    <row r="7" spans="2:10" x14ac:dyDescent="0.25">
      <c r="B7" s="9" t="s">
        <v>54</v>
      </c>
      <c r="C7" s="37">
        <f t="shared" ref="C7:E7" si="1">SUM(C8:C10)</f>
        <v>271</v>
      </c>
      <c r="D7" s="37">
        <f t="shared" si="1"/>
        <v>447</v>
      </c>
      <c r="E7" s="37">
        <f t="shared" si="1"/>
        <v>208</v>
      </c>
      <c r="F7" s="37">
        <f t="shared" si="0"/>
        <v>-239</v>
      </c>
      <c r="G7" s="38"/>
    </row>
    <row r="8" spans="2:10" x14ac:dyDescent="0.25">
      <c r="B8" s="19" t="s">
        <v>55</v>
      </c>
      <c r="C8" s="37">
        <v>-206</v>
      </c>
      <c r="D8" s="37">
        <v>-339</v>
      </c>
      <c r="E8" s="37">
        <v>-875</v>
      </c>
      <c r="F8" s="37">
        <f t="shared" si="0"/>
        <v>-536</v>
      </c>
      <c r="G8" s="38"/>
    </row>
    <row r="9" spans="2:10" x14ac:dyDescent="0.25">
      <c r="B9" s="19" t="s">
        <v>56</v>
      </c>
      <c r="C9" s="37">
        <v>407</v>
      </c>
      <c r="D9" s="37">
        <v>671</v>
      </c>
      <c r="E9" s="37">
        <v>939</v>
      </c>
      <c r="F9" s="37">
        <f t="shared" si="0"/>
        <v>268</v>
      </c>
      <c r="G9" s="38"/>
    </row>
    <row r="10" spans="2:10" x14ac:dyDescent="0.25">
      <c r="B10" s="19" t="s">
        <v>57</v>
      </c>
      <c r="C10" s="37">
        <v>70</v>
      </c>
      <c r="D10" s="37">
        <v>115</v>
      </c>
      <c r="E10" s="37">
        <v>144</v>
      </c>
      <c r="F10" s="37">
        <f t="shared" si="0"/>
        <v>29</v>
      </c>
      <c r="G10" s="38"/>
    </row>
    <row r="11" spans="2:10" x14ac:dyDescent="0.25">
      <c r="B11" s="9" t="s">
        <v>25</v>
      </c>
      <c r="C11" s="37">
        <v>-539</v>
      </c>
      <c r="D11" s="37">
        <v>-888</v>
      </c>
      <c r="E11" s="37">
        <v>336</v>
      </c>
      <c r="F11" s="37">
        <f t="shared" si="0"/>
        <v>1224</v>
      </c>
      <c r="G11" s="38"/>
    </row>
    <row r="12" spans="2:10" x14ac:dyDescent="0.25">
      <c r="B12" s="12" t="s">
        <v>17</v>
      </c>
      <c r="C12" s="41">
        <f>SUM(C4:C7,C11)</f>
        <v>3252</v>
      </c>
      <c r="D12" s="41">
        <f>SUM(D4:D7,D11)</f>
        <v>5358</v>
      </c>
      <c r="E12" s="41">
        <f>SUM(E4:E7,E11)</f>
        <v>4225</v>
      </c>
      <c r="F12" s="41">
        <f t="shared" si="0"/>
        <v>-1133</v>
      </c>
      <c r="J12" s="42"/>
    </row>
    <row r="13" spans="2:10" x14ac:dyDescent="0.25">
      <c r="B13" s="9" t="s">
        <v>61</v>
      </c>
      <c r="C13" s="37">
        <f>C17-SUM(C12,C14:C16)</f>
        <v>-1047</v>
      </c>
      <c r="D13" s="37">
        <f t="shared" ref="D13:E13" si="2">D17-SUM(D12,D14:D16)</f>
        <v>-1724</v>
      </c>
      <c r="E13" s="37">
        <f t="shared" si="2"/>
        <v>-857</v>
      </c>
      <c r="F13" s="43">
        <f t="shared" si="0"/>
        <v>867</v>
      </c>
      <c r="J13" s="44"/>
    </row>
    <row r="14" spans="2:10" x14ac:dyDescent="0.25">
      <c r="B14" s="9" t="s">
        <v>58</v>
      </c>
      <c r="C14" s="37">
        <v>6711</v>
      </c>
      <c r="D14" s="37">
        <v>11058</v>
      </c>
      <c r="E14" s="37">
        <v>-8663</v>
      </c>
      <c r="F14" s="43">
        <f t="shared" si="0"/>
        <v>-19721</v>
      </c>
    </row>
    <row r="15" spans="2:10" x14ac:dyDescent="0.25">
      <c r="B15" s="9" t="s">
        <v>59</v>
      </c>
      <c r="C15" s="37">
        <v>324</v>
      </c>
      <c r="D15" s="37">
        <v>534</v>
      </c>
      <c r="E15" s="37">
        <v>321</v>
      </c>
      <c r="F15" s="43">
        <f t="shared" si="0"/>
        <v>-213</v>
      </c>
    </row>
    <row r="16" spans="2:10" x14ac:dyDescent="0.25">
      <c r="B16" s="9" t="s">
        <v>60</v>
      </c>
      <c r="C16" s="37">
        <v>-4353</v>
      </c>
      <c r="D16" s="37">
        <v>-7173</v>
      </c>
      <c r="E16" s="37">
        <v>2532</v>
      </c>
      <c r="F16" s="43">
        <f t="shared" si="0"/>
        <v>9705</v>
      </c>
    </row>
    <row r="17" spans="2:10" x14ac:dyDescent="0.25">
      <c r="B17" s="12" t="s">
        <v>34</v>
      </c>
      <c r="C17" s="41">
        <v>4887</v>
      </c>
      <c r="D17" s="41">
        <v>8053</v>
      </c>
      <c r="E17" s="41">
        <v>-2442</v>
      </c>
      <c r="F17" s="41">
        <f t="shared" si="0"/>
        <v>-10495</v>
      </c>
    </row>
    <row r="18" spans="2:10" x14ac:dyDescent="0.25">
      <c r="B18" s="9" t="s">
        <v>61</v>
      </c>
      <c r="C18" s="37">
        <v>-24</v>
      </c>
      <c r="D18" s="37">
        <v>-40</v>
      </c>
      <c r="E18" s="37">
        <v>-62</v>
      </c>
      <c r="F18" s="43">
        <f t="shared" si="0"/>
        <v>-22</v>
      </c>
    </row>
    <row r="19" spans="2:10" x14ac:dyDescent="0.25">
      <c r="B19" s="9" t="s">
        <v>35</v>
      </c>
      <c r="C19" s="37">
        <v>-133</v>
      </c>
      <c r="D19" s="37">
        <v>-219</v>
      </c>
      <c r="E19" s="37">
        <v>-219</v>
      </c>
      <c r="F19" s="37">
        <f t="shared" si="0"/>
        <v>0</v>
      </c>
      <c r="G19" s="38"/>
    </row>
    <row r="20" spans="2:10" x14ac:dyDescent="0.25">
      <c r="B20" s="12" t="s">
        <v>36</v>
      </c>
      <c r="C20" s="41">
        <v>4730</v>
      </c>
      <c r="D20" s="41">
        <v>7794</v>
      </c>
      <c r="E20" s="41">
        <v>-2723</v>
      </c>
      <c r="F20" s="41">
        <f t="shared" si="0"/>
        <v>-10517</v>
      </c>
    </row>
    <row r="22" spans="2:10" x14ac:dyDescent="0.25">
      <c r="B22" s="9"/>
      <c r="C22" s="69" t="s">
        <v>66</v>
      </c>
      <c r="D22" s="69" t="s">
        <v>67</v>
      </c>
      <c r="E22" s="69" t="s">
        <v>67</v>
      </c>
      <c r="F22" s="28"/>
    </row>
    <row r="23" spans="2:10" x14ac:dyDescent="0.25">
      <c r="B23" s="33" t="s">
        <v>64</v>
      </c>
      <c r="C23" s="5" t="s">
        <v>65</v>
      </c>
      <c r="D23" s="5" t="s">
        <v>65</v>
      </c>
      <c r="E23" s="5" t="s">
        <v>65</v>
      </c>
      <c r="F23" s="5" t="s">
        <v>49</v>
      </c>
      <c r="G23" s="35"/>
    </row>
    <row r="24" spans="2:10" ht="15.75" thickBot="1" x14ac:dyDescent="0.3">
      <c r="B24" s="36" t="s">
        <v>63</v>
      </c>
      <c r="C24" s="7">
        <v>2022</v>
      </c>
      <c r="D24" s="7">
        <v>2022</v>
      </c>
      <c r="E24" s="7">
        <v>2023</v>
      </c>
      <c r="F24" s="8" t="s">
        <v>50</v>
      </c>
      <c r="G24" s="35"/>
    </row>
    <row r="25" spans="2:10" x14ac:dyDescent="0.25">
      <c r="B25" s="9" t="s">
        <v>4</v>
      </c>
      <c r="C25" s="37">
        <v>268</v>
      </c>
      <c r="D25" s="37">
        <v>442</v>
      </c>
      <c r="E25" s="37">
        <v>1634</v>
      </c>
      <c r="F25" s="43">
        <f t="shared" ref="F25:F36" si="3">E25-D25</f>
        <v>1192</v>
      </c>
    </row>
    <row r="26" spans="2:10" x14ac:dyDescent="0.25">
      <c r="B26" s="9" t="s">
        <v>5</v>
      </c>
      <c r="C26" s="37">
        <v>-80</v>
      </c>
      <c r="D26" s="37">
        <v>-132</v>
      </c>
      <c r="E26" s="37">
        <v>-622</v>
      </c>
      <c r="F26" s="43">
        <f t="shared" si="3"/>
        <v>-490</v>
      </c>
    </row>
    <row r="27" spans="2:10" x14ac:dyDescent="0.25">
      <c r="B27" s="12" t="s">
        <v>68</v>
      </c>
      <c r="C27" s="41">
        <f t="shared" ref="C27" si="4">SUM(C25:C26)</f>
        <v>188</v>
      </c>
      <c r="D27" s="41">
        <f t="shared" ref="D27:E27" si="5">SUM(D25:D26)</f>
        <v>310</v>
      </c>
      <c r="E27" s="41">
        <f t="shared" si="5"/>
        <v>1012</v>
      </c>
      <c r="F27" s="41">
        <f t="shared" si="3"/>
        <v>702</v>
      </c>
      <c r="H27" s="17"/>
    </row>
    <row r="28" spans="2:10" x14ac:dyDescent="0.25">
      <c r="B28" t="s">
        <v>7</v>
      </c>
      <c r="C28" s="37">
        <v>-94</v>
      </c>
      <c r="D28" s="37">
        <v>-155</v>
      </c>
      <c r="E28" s="37">
        <v>-438</v>
      </c>
      <c r="F28" s="43">
        <f t="shared" si="3"/>
        <v>-283</v>
      </c>
      <c r="H28" s="17"/>
    </row>
    <row r="29" spans="2:10" x14ac:dyDescent="0.25">
      <c r="B29" t="s">
        <v>25</v>
      </c>
      <c r="C29" s="37">
        <v>-70</v>
      </c>
      <c r="D29" s="37">
        <v>-115</v>
      </c>
      <c r="E29" s="37">
        <v>597</v>
      </c>
      <c r="F29" s="43">
        <f t="shared" si="3"/>
        <v>712</v>
      </c>
      <c r="H29" s="17"/>
    </row>
    <row r="30" spans="2:10" x14ac:dyDescent="0.25">
      <c r="B30" s="12" t="s">
        <v>17</v>
      </c>
      <c r="C30" s="41">
        <f>SUM(C27:C29)</f>
        <v>24</v>
      </c>
      <c r="D30" s="41">
        <f>SUM(D27:D29)</f>
        <v>40</v>
      </c>
      <c r="E30" s="41">
        <f>SUM(E27:E29)</f>
        <v>1171</v>
      </c>
      <c r="F30" s="41">
        <f t="shared" si="3"/>
        <v>1131</v>
      </c>
      <c r="H30" s="17"/>
      <c r="J30" s="42"/>
    </row>
    <row r="31" spans="2:10" x14ac:dyDescent="0.25">
      <c r="B31" s="9" t="s">
        <v>61</v>
      </c>
      <c r="C31" s="37">
        <f>C33-C30-C32</f>
        <v>-734</v>
      </c>
      <c r="D31" s="37">
        <f t="shared" ref="D31:E31" si="6">D33-D30-D32</f>
        <v>-1210</v>
      </c>
      <c r="E31" s="37">
        <f t="shared" si="6"/>
        <v>-1435</v>
      </c>
      <c r="F31" s="43">
        <f t="shared" si="3"/>
        <v>-225</v>
      </c>
    </row>
    <row r="32" spans="2:10" x14ac:dyDescent="0.25">
      <c r="B32" s="9" t="s">
        <v>60</v>
      </c>
      <c r="C32" s="37">
        <v>-201</v>
      </c>
      <c r="D32" s="37">
        <v>-331</v>
      </c>
      <c r="E32" s="37">
        <v>-3060</v>
      </c>
      <c r="F32" s="43">
        <f t="shared" si="3"/>
        <v>-2729</v>
      </c>
    </row>
    <row r="33" spans="2:10" x14ac:dyDescent="0.25">
      <c r="B33" s="12" t="s">
        <v>34</v>
      </c>
      <c r="C33" s="41">
        <v>-911</v>
      </c>
      <c r="D33" s="41">
        <v>-1501</v>
      </c>
      <c r="E33" s="41">
        <v>-3324</v>
      </c>
      <c r="F33" s="41">
        <f t="shared" si="3"/>
        <v>-1823</v>
      </c>
      <c r="J33" s="42"/>
    </row>
    <row r="34" spans="2:10" x14ac:dyDescent="0.25">
      <c r="B34" s="9" t="s">
        <v>61</v>
      </c>
      <c r="C34" s="37">
        <v>9</v>
      </c>
      <c r="D34" s="37">
        <v>14</v>
      </c>
      <c r="E34" s="37">
        <v>47</v>
      </c>
      <c r="F34" s="43">
        <f t="shared" si="3"/>
        <v>33</v>
      </c>
    </row>
    <row r="35" spans="2:10" x14ac:dyDescent="0.25">
      <c r="B35" s="9" t="s">
        <v>35</v>
      </c>
      <c r="C35" s="37">
        <v>-90</v>
      </c>
      <c r="D35" s="37">
        <v>-148</v>
      </c>
      <c r="E35" s="37">
        <v>-576</v>
      </c>
      <c r="F35" s="43">
        <f t="shared" si="3"/>
        <v>-428</v>
      </c>
      <c r="J35" s="42"/>
    </row>
    <row r="36" spans="2:10" x14ac:dyDescent="0.25">
      <c r="B36" s="12" t="s">
        <v>36</v>
      </c>
      <c r="C36" s="41">
        <v>-992</v>
      </c>
      <c r="D36" s="41">
        <v>-1635</v>
      </c>
      <c r="E36" s="41">
        <v>-3853</v>
      </c>
      <c r="F36" s="41">
        <f t="shared" si="3"/>
        <v>-2218</v>
      </c>
      <c r="J36" s="42"/>
    </row>
    <row r="37" spans="2:10" x14ac:dyDescent="0.25">
      <c r="B37" s="9"/>
      <c r="C37" s="25"/>
      <c r="D37" s="25"/>
      <c r="E37" s="25"/>
      <c r="F37" s="25"/>
    </row>
    <row r="38" spans="2:10" x14ac:dyDescent="0.25">
      <c r="B38" s="9"/>
      <c r="C38" s="25"/>
      <c r="D38" s="25"/>
      <c r="E38" s="25"/>
      <c r="F38" s="25"/>
    </row>
    <row r="39" spans="2:10" x14ac:dyDescent="0.25">
      <c r="B39" s="33" t="s">
        <v>85</v>
      </c>
      <c r="C39" s="25"/>
      <c r="D39" s="34"/>
      <c r="E39" s="34"/>
      <c r="F39" s="5" t="str">
        <f>F2</f>
        <v>Değişim</v>
      </c>
      <c r="G39" s="35"/>
    </row>
    <row r="40" spans="2:10" ht="15.75" thickBot="1" x14ac:dyDescent="0.3">
      <c r="B40" s="36" t="s">
        <v>86</v>
      </c>
      <c r="C40" s="25"/>
      <c r="D40" s="7">
        <v>2022</v>
      </c>
      <c r="E40" s="7">
        <v>2023</v>
      </c>
      <c r="F40" s="8" t="str">
        <f>F3</f>
        <v>22-23</v>
      </c>
      <c r="G40" s="35"/>
    </row>
    <row r="41" spans="2:10" x14ac:dyDescent="0.25">
      <c r="B41" s="12" t="s">
        <v>81</v>
      </c>
      <c r="C41" s="25"/>
      <c r="D41" s="45">
        <f t="shared" ref="D41" si="7">SUM(D42,D43)</f>
        <v>39.224079315984909</v>
      </c>
      <c r="E41" s="45">
        <v>43.21280288870809</v>
      </c>
      <c r="F41" s="45">
        <f>E41-D41</f>
        <v>3.9887235727231811</v>
      </c>
      <c r="G41" s="46"/>
      <c r="H41" s="17"/>
    </row>
    <row r="42" spans="2:10" x14ac:dyDescent="0.25">
      <c r="B42" s="19" t="s">
        <v>82</v>
      </c>
      <c r="C42" s="25"/>
      <c r="D42" s="47">
        <v>27.537362506451998</v>
      </c>
      <c r="E42" s="47">
        <v>30.401228529701999</v>
      </c>
      <c r="F42" s="47">
        <f t="shared" ref="F42:F59" si="8">E42-D42</f>
        <v>2.8638660232500008</v>
      </c>
      <c r="G42" s="46"/>
      <c r="H42" s="17"/>
    </row>
    <row r="43" spans="2:10" x14ac:dyDescent="0.25">
      <c r="B43" s="19" t="s">
        <v>83</v>
      </c>
      <c r="C43" s="25"/>
      <c r="D43" s="47">
        <f>SUM(D44:D45)</f>
        <v>11.686716809532911</v>
      </c>
      <c r="E43" s="47">
        <v>12.811574359006089</v>
      </c>
      <c r="F43" s="47">
        <f t="shared" si="8"/>
        <v>1.1248575494731785</v>
      </c>
      <c r="G43" s="46"/>
    </row>
    <row r="44" spans="2:10" x14ac:dyDescent="0.25">
      <c r="B44" s="48" t="s">
        <v>69</v>
      </c>
      <c r="C44" s="25"/>
      <c r="D44" s="47">
        <v>10.331120950407596</v>
      </c>
      <c r="E44" s="47">
        <v>12.759453976295234</v>
      </c>
      <c r="F44" s="47">
        <f t="shared" si="8"/>
        <v>2.4283330258876372</v>
      </c>
      <c r="G44" s="46"/>
    </row>
    <row r="45" spans="2:10" x14ac:dyDescent="0.25">
      <c r="B45" s="48" t="s">
        <v>70</v>
      </c>
      <c r="C45" s="25"/>
      <c r="D45" s="47">
        <v>1.3555958591253139</v>
      </c>
      <c r="E45" s="47">
        <v>5.2120382710856061E-2</v>
      </c>
      <c r="F45" s="47">
        <f t="shared" si="8"/>
        <v>-1.3034754764144578</v>
      </c>
      <c r="G45" s="46"/>
    </row>
    <row r="46" spans="2:10" x14ac:dyDescent="0.25">
      <c r="B46" s="12" t="s">
        <v>71</v>
      </c>
      <c r="C46" s="25"/>
      <c r="D46" s="74">
        <v>6.6424244671782554E-2</v>
      </c>
      <c r="E46" s="74">
        <v>6.0599403263283703E-2</v>
      </c>
      <c r="F46" s="74">
        <f t="shared" si="8"/>
        <v>-5.8248414084988501E-3</v>
      </c>
      <c r="G46" s="46"/>
    </row>
    <row r="47" spans="2:10" x14ac:dyDescent="0.25">
      <c r="B47" s="19" t="s">
        <v>72</v>
      </c>
      <c r="C47" s="25"/>
      <c r="D47" s="75">
        <v>8.0640317996580613E-2</v>
      </c>
      <c r="E47" s="75">
        <v>7.3220032323516024E-2</v>
      </c>
      <c r="F47" s="75">
        <f t="shared" si="8"/>
        <v>-7.4202856730645889E-3</v>
      </c>
      <c r="G47" s="46"/>
    </row>
    <row r="48" spans="2:10" x14ac:dyDescent="0.25">
      <c r="B48" s="19" t="s">
        <v>73</v>
      </c>
      <c r="C48" s="25"/>
      <c r="D48" s="75">
        <v>4.215119441926226E-2</v>
      </c>
      <c r="E48" s="75">
        <v>3.8243897767715779E-2</v>
      </c>
      <c r="F48" s="75">
        <f t="shared" si="8"/>
        <v>-3.907296651546481E-3</v>
      </c>
      <c r="G48" s="46"/>
    </row>
    <row r="49" spans="2:8" x14ac:dyDescent="0.25">
      <c r="B49" s="48" t="s">
        <v>69</v>
      </c>
      <c r="C49" s="25"/>
      <c r="D49" s="75">
        <v>3.6171686835953551E-2</v>
      </c>
      <c r="E49" s="75">
        <v>3.1684710097727421E-2</v>
      </c>
      <c r="F49" s="75">
        <f t="shared" si="8"/>
        <v>-4.4869767382261297E-3</v>
      </c>
      <c r="G49" s="46"/>
    </row>
    <row r="50" spans="2:8" x14ac:dyDescent="0.25">
      <c r="B50" s="48" t="s">
        <v>70</v>
      </c>
      <c r="C50" s="25"/>
      <c r="D50" s="75">
        <v>5.8316887396051349E-2</v>
      </c>
      <c r="E50" s="49" t="s">
        <v>1</v>
      </c>
      <c r="F50" s="49" t="s">
        <v>1</v>
      </c>
      <c r="G50" s="46"/>
    </row>
    <row r="51" spans="2:8" x14ac:dyDescent="0.25">
      <c r="B51" s="50" t="s">
        <v>25</v>
      </c>
      <c r="C51" s="25"/>
      <c r="D51" s="51"/>
      <c r="E51" s="51"/>
      <c r="F51" s="51"/>
      <c r="G51" s="46"/>
    </row>
    <row r="52" spans="2:8" x14ac:dyDescent="0.25">
      <c r="B52" s="52" t="s">
        <v>74</v>
      </c>
      <c r="C52" s="25"/>
      <c r="D52" s="47">
        <v>10.567378</v>
      </c>
      <c r="E52" s="47">
        <v>10.717675</v>
      </c>
      <c r="F52" s="47">
        <f t="shared" si="8"/>
        <v>0.15029700000000012</v>
      </c>
      <c r="G52" s="46"/>
    </row>
    <row r="53" spans="2:8" x14ac:dyDescent="0.25">
      <c r="B53" s="9" t="s">
        <v>75</v>
      </c>
      <c r="C53" s="25"/>
      <c r="D53" s="75">
        <v>9.4464176134778806E-4</v>
      </c>
      <c r="E53" s="75">
        <v>1.2757649814004006E-3</v>
      </c>
      <c r="F53" s="75">
        <f t="shared" si="8"/>
        <v>3.3112322005261253E-4</v>
      </c>
      <c r="G53" s="46"/>
    </row>
    <row r="54" spans="2:8" x14ac:dyDescent="0.25">
      <c r="B54" s="50" t="s">
        <v>76</v>
      </c>
      <c r="C54" s="25"/>
      <c r="D54" s="51"/>
      <c r="E54" s="51"/>
      <c r="F54" s="51"/>
      <c r="G54" s="46"/>
    </row>
    <row r="55" spans="2:8" x14ac:dyDescent="0.25">
      <c r="B55" t="s">
        <v>77</v>
      </c>
      <c r="C55" s="25"/>
      <c r="D55" s="53">
        <v>24.066579999999995</v>
      </c>
      <c r="E55" s="53">
        <v>29.473649999999996</v>
      </c>
      <c r="F55" s="47">
        <f t="shared" si="8"/>
        <v>5.4070700000000009</v>
      </c>
      <c r="G55" s="54"/>
      <c r="H55" s="55"/>
    </row>
    <row r="56" spans="2:8" x14ac:dyDescent="0.25">
      <c r="B56" t="s">
        <v>78</v>
      </c>
      <c r="C56" s="25"/>
      <c r="D56">
        <v>3.8</v>
      </c>
      <c r="E56">
        <v>3.8</v>
      </c>
      <c r="F56" s="47">
        <f t="shared" si="8"/>
        <v>0</v>
      </c>
      <c r="G56" s="54"/>
    </row>
    <row r="57" spans="2:8" x14ac:dyDescent="0.25">
      <c r="B57" s="50" t="s">
        <v>79</v>
      </c>
      <c r="C57" s="25"/>
      <c r="D57" s="51"/>
      <c r="E57" s="51"/>
      <c r="F57" s="51"/>
      <c r="G57" s="46"/>
    </row>
    <row r="58" spans="2:8" x14ac:dyDescent="0.25">
      <c r="B58" t="s">
        <v>80</v>
      </c>
      <c r="C58" s="25"/>
      <c r="D58">
        <v>788</v>
      </c>
      <c r="E58" s="2">
        <v>1780</v>
      </c>
      <c r="F58" s="37">
        <f t="shared" si="8"/>
        <v>992</v>
      </c>
      <c r="H58" s="2"/>
    </row>
    <row r="59" spans="2:8" x14ac:dyDescent="0.25">
      <c r="B59" s="56" t="s">
        <v>84</v>
      </c>
      <c r="C59" s="25"/>
      <c r="D59">
        <v>422</v>
      </c>
      <c r="E59" s="2">
        <v>1003</v>
      </c>
      <c r="F59" s="37">
        <f t="shared" si="8"/>
        <v>581</v>
      </c>
    </row>
    <row r="60" spans="2:8" x14ac:dyDescent="0.25">
      <c r="C60" s="25"/>
      <c r="D60" s="39"/>
      <c r="E60" s="39"/>
      <c r="F60" s="39"/>
      <c r="G60" s="39"/>
    </row>
    <row r="61" spans="2:8" x14ac:dyDescent="0.25">
      <c r="C61" s="25"/>
    </row>
    <row r="62" spans="2:8" x14ac:dyDescent="0.25">
      <c r="C62" s="25"/>
    </row>
    <row r="63" spans="2:8" x14ac:dyDescent="0.25">
      <c r="C63" s="25"/>
    </row>
    <row r="64" spans="2:8" x14ac:dyDescent="0.25">
      <c r="C64" s="25"/>
    </row>
    <row r="65" spans="3:3" x14ac:dyDescent="0.25">
      <c r="C65" s="25"/>
    </row>
    <row r="66" spans="3:3" x14ac:dyDescent="0.25">
      <c r="C66" s="25"/>
    </row>
  </sheetData>
  <printOptions horizontalCentered="1"/>
  <pageMargins left="0.25" right="0.25" top="0.75" bottom="0.75" header="0.3" footer="0.3"/>
  <pageSetup paperSize="9" scale="76" orientation="portrait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9B37F-0301-4654-950F-9A7515BD3978}">
  <sheetPr>
    <pageSetUpPr fitToPage="1"/>
  </sheetPr>
  <dimension ref="B1:I68"/>
  <sheetViews>
    <sheetView showGridLines="0" zoomScale="70" zoomScaleNormal="70" workbookViewId="0">
      <pane xSplit="2" ySplit="3" topLeftCell="C4" activePane="bottomRight" state="frozen"/>
      <selection activeCell="I8" sqref="I8"/>
      <selection pane="topRight" activeCell="I8" sqref="I8"/>
      <selection pane="bottomLeft" activeCell="I8" sqref="I8"/>
      <selection pane="bottomRight" activeCell="T25" sqref="T25"/>
    </sheetView>
  </sheetViews>
  <sheetFormatPr defaultColWidth="8.85546875" defaultRowHeight="15" x14ac:dyDescent="0.25"/>
  <cols>
    <col min="1" max="1" width="8.85546875" customWidth="1"/>
    <col min="2" max="2" width="54.140625" customWidth="1"/>
    <col min="3" max="5" width="12.140625" bestFit="1" customWidth="1"/>
    <col min="6" max="6" width="12.140625" customWidth="1"/>
    <col min="7" max="7" width="2.85546875" customWidth="1"/>
  </cols>
  <sheetData>
    <row r="1" spans="2:9" x14ac:dyDescent="0.25">
      <c r="C1" s="69" t="s">
        <v>66</v>
      </c>
      <c r="D1" s="69" t="s">
        <v>67</v>
      </c>
      <c r="E1" s="69" t="s">
        <v>67</v>
      </c>
      <c r="F1" s="2"/>
    </row>
    <row r="2" spans="2:9" x14ac:dyDescent="0.25">
      <c r="B2" s="33" t="s">
        <v>87</v>
      </c>
      <c r="C2" s="5" t="s">
        <v>65</v>
      </c>
      <c r="D2" s="5" t="s">
        <v>65</v>
      </c>
      <c r="E2" s="5" t="s">
        <v>65</v>
      </c>
      <c r="F2" s="5" t="s">
        <v>49</v>
      </c>
      <c r="G2" s="35"/>
    </row>
    <row r="3" spans="2:9" ht="15.75" thickBot="1" x14ac:dyDescent="0.3">
      <c r="B3" s="36" t="s">
        <v>63</v>
      </c>
      <c r="C3" s="7">
        <v>2022</v>
      </c>
      <c r="D3" s="7">
        <v>2022</v>
      </c>
      <c r="E3" s="7">
        <v>2023</v>
      </c>
      <c r="F3" s="8" t="s">
        <v>50</v>
      </c>
      <c r="G3" s="35"/>
    </row>
    <row r="4" spans="2:9" x14ac:dyDescent="0.25">
      <c r="B4" s="9" t="s">
        <v>88</v>
      </c>
      <c r="C4" s="43">
        <v>7218</v>
      </c>
      <c r="D4" s="43">
        <v>11893</v>
      </c>
      <c r="E4" s="43">
        <v>14666</v>
      </c>
      <c r="F4" s="43">
        <f>E4-D4</f>
        <v>2773</v>
      </c>
      <c r="G4" s="2"/>
      <c r="H4" s="17"/>
    </row>
    <row r="5" spans="2:9" x14ac:dyDescent="0.25">
      <c r="B5" s="9" t="s">
        <v>14</v>
      </c>
      <c r="C5" s="43">
        <v>4753</v>
      </c>
      <c r="D5" s="43">
        <v>7832</v>
      </c>
      <c r="E5" s="43">
        <v>8496</v>
      </c>
      <c r="F5" s="43">
        <f t="shared" ref="F5:F26" si="0">E5-D5</f>
        <v>664</v>
      </c>
      <c r="H5" s="17"/>
    </row>
    <row r="6" spans="2:9" x14ac:dyDescent="0.25">
      <c r="B6" s="9" t="s">
        <v>89</v>
      </c>
      <c r="C6" s="43">
        <f t="shared" ref="C6:E6" si="1">SUM(C7:C11)</f>
        <v>1495</v>
      </c>
      <c r="D6" s="43">
        <f t="shared" si="1"/>
        <v>2463</v>
      </c>
      <c r="E6" s="43">
        <f t="shared" si="1"/>
        <v>-2139</v>
      </c>
      <c r="F6" s="43">
        <f t="shared" si="0"/>
        <v>-4602</v>
      </c>
    </row>
    <row r="7" spans="2:9" x14ac:dyDescent="0.25">
      <c r="B7" s="19" t="s">
        <v>90</v>
      </c>
      <c r="C7" s="43">
        <v>0</v>
      </c>
      <c r="D7" s="43">
        <v>0</v>
      </c>
      <c r="E7" s="43">
        <v>105</v>
      </c>
      <c r="F7" s="43">
        <f t="shared" si="0"/>
        <v>105</v>
      </c>
      <c r="G7" s="57"/>
    </row>
    <row r="8" spans="2:9" x14ac:dyDescent="0.25">
      <c r="B8" s="19" t="s">
        <v>91</v>
      </c>
      <c r="C8" s="43">
        <v>-126</v>
      </c>
      <c r="D8" s="43">
        <v>-208</v>
      </c>
      <c r="E8" s="43">
        <v>-2711</v>
      </c>
      <c r="F8" s="43">
        <f t="shared" si="0"/>
        <v>-2503</v>
      </c>
    </row>
    <row r="9" spans="2:9" x14ac:dyDescent="0.25">
      <c r="B9" s="19" t="s">
        <v>92</v>
      </c>
      <c r="C9" s="43">
        <v>122</v>
      </c>
      <c r="D9" s="43">
        <v>201</v>
      </c>
      <c r="E9" s="43">
        <v>153</v>
      </c>
      <c r="F9" s="43">
        <f t="shared" si="0"/>
        <v>-48</v>
      </c>
    </row>
    <row r="10" spans="2:9" x14ac:dyDescent="0.25">
      <c r="B10" s="19" t="s">
        <v>93</v>
      </c>
      <c r="C10" s="43">
        <v>1082</v>
      </c>
      <c r="D10" s="43">
        <v>1783</v>
      </c>
      <c r="E10" s="43">
        <v>1411</v>
      </c>
      <c r="F10" s="43">
        <f t="shared" si="0"/>
        <v>-372</v>
      </c>
    </row>
    <row r="11" spans="2:9" x14ac:dyDescent="0.25">
      <c r="B11" s="19" t="s">
        <v>94</v>
      </c>
      <c r="C11" s="43">
        <v>417</v>
      </c>
      <c r="D11" s="43">
        <v>687</v>
      </c>
      <c r="E11" s="43">
        <v>-1097</v>
      </c>
      <c r="F11" s="58">
        <f t="shared" si="0"/>
        <v>-1784</v>
      </c>
    </row>
    <row r="12" spans="2:9" x14ac:dyDescent="0.25">
      <c r="B12" s="52" t="s">
        <v>95</v>
      </c>
      <c r="C12" s="43">
        <v>566</v>
      </c>
      <c r="D12" s="43">
        <v>933</v>
      </c>
      <c r="E12" s="43">
        <v>0</v>
      </c>
      <c r="F12" s="43">
        <f t="shared" si="0"/>
        <v>-933</v>
      </c>
    </row>
    <row r="13" spans="2:9" x14ac:dyDescent="0.25">
      <c r="B13" s="9" t="s">
        <v>25</v>
      </c>
      <c r="C13" s="43">
        <v>453</v>
      </c>
      <c r="D13" s="43">
        <v>747</v>
      </c>
      <c r="E13" s="43">
        <v>717</v>
      </c>
      <c r="F13" s="43">
        <f t="shared" si="0"/>
        <v>-30</v>
      </c>
    </row>
    <row r="14" spans="2:9" x14ac:dyDescent="0.25">
      <c r="B14" s="12" t="s">
        <v>17</v>
      </c>
      <c r="C14" s="41">
        <f>SUM(C4:C6,C12:C13)</f>
        <v>14485</v>
      </c>
      <c r="D14" s="41">
        <f>SUM(D4:D6,D12:D13)</f>
        <v>23868</v>
      </c>
      <c r="E14" s="41">
        <f>SUM(E4:E6,E12:E13)</f>
        <v>21740</v>
      </c>
      <c r="F14" s="41">
        <f t="shared" si="0"/>
        <v>-2128</v>
      </c>
      <c r="G14" s="59"/>
      <c r="I14" s="42"/>
    </row>
    <row r="15" spans="2:9" x14ac:dyDescent="0.25">
      <c r="B15" s="9" t="s">
        <v>61</v>
      </c>
      <c r="C15" s="43">
        <v>-6882</v>
      </c>
      <c r="D15" s="43">
        <v>-11339</v>
      </c>
      <c r="E15" s="43">
        <v>-4910</v>
      </c>
      <c r="F15" s="43">
        <f t="shared" si="0"/>
        <v>6429</v>
      </c>
    </row>
    <row r="16" spans="2:9" x14ac:dyDescent="0.25">
      <c r="B16" s="9" t="s">
        <v>96</v>
      </c>
      <c r="C16" s="43">
        <v>-2906</v>
      </c>
      <c r="D16" s="43">
        <v>-4789</v>
      </c>
      <c r="E16" s="43">
        <v>-9578</v>
      </c>
      <c r="F16" s="43">
        <f t="shared" si="0"/>
        <v>-4789</v>
      </c>
    </row>
    <row r="17" spans="2:7" x14ac:dyDescent="0.25">
      <c r="B17" s="9" t="s">
        <v>90</v>
      </c>
      <c r="C17" s="43">
        <v>811</v>
      </c>
      <c r="D17" s="43">
        <v>1336</v>
      </c>
      <c r="E17" s="43">
        <v>-105</v>
      </c>
      <c r="F17" s="43">
        <f t="shared" si="0"/>
        <v>-1441</v>
      </c>
    </row>
    <row r="18" spans="2:7" x14ac:dyDescent="0.25">
      <c r="B18" s="9" t="s">
        <v>97</v>
      </c>
      <c r="C18" s="43">
        <v>1480</v>
      </c>
      <c r="D18" s="43">
        <v>2438</v>
      </c>
      <c r="E18" s="43">
        <v>8995</v>
      </c>
      <c r="F18" s="43">
        <f t="shared" si="0"/>
        <v>6557</v>
      </c>
    </row>
    <row r="19" spans="2:7" x14ac:dyDescent="0.25">
      <c r="B19" s="12" t="s">
        <v>34</v>
      </c>
      <c r="C19" s="41">
        <v>6988</v>
      </c>
      <c r="D19" s="41">
        <v>11514</v>
      </c>
      <c r="E19" s="41">
        <v>16142</v>
      </c>
      <c r="F19" s="41">
        <f t="shared" si="0"/>
        <v>4628</v>
      </c>
      <c r="G19" s="14"/>
    </row>
    <row r="20" spans="2:7" x14ac:dyDescent="0.25">
      <c r="B20" s="9" t="s">
        <v>61</v>
      </c>
      <c r="C20" s="43">
        <v>-3190</v>
      </c>
      <c r="D20" s="43">
        <v>-5258</v>
      </c>
      <c r="E20" s="43">
        <v>-3402</v>
      </c>
      <c r="F20" s="43">
        <f t="shared" si="0"/>
        <v>1856</v>
      </c>
    </row>
    <row r="21" spans="2:7" x14ac:dyDescent="0.25">
      <c r="B21" s="9" t="s">
        <v>98</v>
      </c>
      <c r="C21" s="43">
        <v>-2702</v>
      </c>
      <c r="D21" s="43">
        <v>-4452</v>
      </c>
      <c r="E21" s="43">
        <v>-13564</v>
      </c>
      <c r="F21" s="43">
        <f t="shared" si="0"/>
        <v>-9112</v>
      </c>
      <c r="G21" s="60"/>
    </row>
    <row r="22" spans="2:7" x14ac:dyDescent="0.25">
      <c r="B22" s="9" t="s">
        <v>90</v>
      </c>
      <c r="C22" s="43">
        <v>-811</v>
      </c>
      <c r="D22" s="43">
        <v>-1336</v>
      </c>
      <c r="E22" s="43">
        <v>105</v>
      </c>
      <c r="F22" s="43">
        <f t="shared" si="0"/>
        <v>1441</v>
      </c>
    </row>
    <row r="23" spans="2:7" x14ac:dyDescent="0.25">
      <c r="B23" s="9" t="s">
        <v>99</v>
      </c>
      <c r="C23" s="43">
        <v>-575</v>
      </c>
      <c r="D23" s="43">
        <v>-947</v>
      </c>
      <c r="E23" s="43">
        <v>-2373</v>
      </c>
      <c r="F23" s="43">
        <f t="shared" si="0"/>
        <v>-1426</v>
      </c>
    </row>
    <row r="24" spans="2:7" x14ac:dyDescent="0.25">
      <c r="B24" s="9" t="s">
        <v>100</v>
      </c>
      <c r="C24" s="43">
        <v>370</v>
      </c>
      <c r="D24" s="43">
        <v>610</v>
      </c>
      <c r="E24" s="43">
        <v>3245</v>
      </c>
      <c r="F24" s="43">
        <f t="shared" si="0"/>
        <v>2635</v>
      </c>
    </row>
    <row r="25" spans="2:7" x14ac:dyDescent="0.25">
      <c r="B25" s="12" t="s">
        <v>101</v>
      </c>
      <c r="C25" s="41">
        <f>SUM(C20:C24)</f>
        <v>-6908</v>
      </c>
      <c r="D25" s="41">
        <f>SUM(D20:D24)</f>
        <v>-11383</v>
      </c>
      <c r="E25" s="41">
        <f>SUM(E20:E24)</f>
        <v>-15989</v>
      </c>
      <c r="F25" s="41">
        <f t="shared" si="0"/>
        <v>-4606</v>
      </c>
      <c r="G25" s="14"/>
    </row>
    <row r="26" spans="2:7" x14ac:dyDescent="0.25">
      <c r="B26" s="12" t="s">
        <v>36</v>
      </c>
      <c r="C26" s="41">
        <f>C25+C19</f>
        <v>80</v>
      </c>
      <c r="D26" s="41">
        <f>D25+D19</f>
        <v>131</v>
      </c>
      <c r="E26" s="41">
        <f>E25+E19</f>
        <v>153</v>
      </c>
      <c r="F26" s="41">
        <f t="shared" si="0"/>
        <v>22</v>
      </c>
      <c r="G26" s="14"/>
    </row>
    <row r="27" spans="2:7" x14ac:dyDescent="0.25">
      <c r="B27" s="4"/>
      <c r="C27" s="61"/>
      <c r="D27" s="61"/>
      <c r="E27" s="61"/>
      <c r="F27" s="61"/>
    </row>
    <row r="28" spans="2:7" x14ac:dyDescent="0.25">
      <c r="B28" s="33" t="s">
        <v>102</v>
      </c>
      <c r="C28" s="61"/>
      <c r="D28" s="5"/>
      <c r="E28" s="5"/>
      <c r="F28" s="5" t="s">
        <v>49</v>
      </c>
      <c r="G28" s="35"/>
    </row>
    <row r="29" spans="2:7" ht="15.75" thickBot="1" x14ac:dyDescent="0.3">
      <c r="B29" s="36" t="s">
        <v>86</v>
      </c>
      <c r="C29" s="61"/>
      <c r="D29" s="7">
        <v>2022</v>
      </c>
      <c r="E29" s="7">
        <v>2023</v>
      </c>
      <c r="F29" s="8" t="str">
        <f>Konsolide!$F$3</f>
        <v>22-23</v>
      </c>
      <c r="G29" s="35"/>
    </row>
    <row r="30" spans="2:7" x14ac:dyDescent="0.25">
      <c r="B30" s="9" t="s">
        <v>103</v>
      </c>
      <c r="C30" s="61"/>
      <c r="D30" s="43">
        <v>11238.260239100555</v>
      </c>
      <c r="E30" s="43">
        <v>19863.260239100557</v>
      </c>
      <c r="F30" s="43">
        <f t="shared" ref="F30:F62" si="2">E30-D30</f>
        <v>8625.0000000000018</v>
      </c>
    </row>
    <row r="31" spans="2:7" x14ac:dyDescent="0.25">
      <c r="B31" s="19" t="s">
        <v>104</v>
      </c>
      <c r="C31" s="61"/>
      <c r="D31" s="43">
        <v>4452</v>
      </c>
      <c r="E31" s="43">
        <v>13564</v>
      </c>
      <c r="F31" s="43">
        <f t="shared" si="2"/>
        <v>9112</v>
      </c>
    </row>
    <row r="32" spans="2:7" x14ac:dyDescent="0.25">
      <c r="B32" s="19" t="s">
        <v>14</v>
      </c>
      <c r="C32" s="61"/>
      <c r="D32" s="43">
        <v>-4663</v>
      </c>
      <c r="E32" s="43">
        <v>-6176</v>
      </c>
      <c r="F32" s="43">
        <f t="shared" si="2"/>
        <v>-1513</v>
      </c>
    </row>
    <row r="33" spans="2:7" x14ac:dyDescent="0.25">
      <c r="B33" s="19" t="s">
        <v>105</v>
      </c>
      <c r="C33" s="61"/>
      <c r="D33" s="37" t="s">
        <v>0</v>
      </c>
      <c r="E33" s="43">
        <v>-513</v>
      </c>
      <c r="F33" s="43">
        <f>E33</f>
        <v>-513</v>
      </c>
    </row>
    <row r="34" spans="2:7" x14ac:dyDescent="0.25">
      <c r="B34" s="19" t="s">
        <v>106</v>
      </c>
      <c r="C34" s="61"/>
      <c r="D34" s="43">
        <v>8836</v>
      </c>
      <c r="E34" s="43">
        <v>7590</v>
      </c>
      <c r="F34" s="43">
        <f t="shared" si="2"/>
        <v>-1246</v>
      </c>
    </row>
    <row r="35" spans="2:7" x14ac:dyDescent="0.25">
      <c r="B35" s="12" t="s">
        <v>107</v>
      </c>
      <c r="C35" s="61"/>
      <c r="D35" s="41">
        <f>SUM(D30:D34)</f>
        <v>19863.260239100557</v>
      </c>
      <c r="E35" s="41">
        <f>SUM(E30:E34)</f>
        <v>34328.260239100557</v>
      </c>
      <c r="F35" s="41">
        <f t="shared" si="2"/>
        <v>14465</v>
      </c>
      <c r="G35" s="14"/>
    </row>
    <row r="36" spans="2:7" x14ac:dyDescent="0.25">
      <c r="B36" s="9" t="s">
        <v>108</v>
      </c>
      <c r="C36" s="61"/>
      <c r="D36" s="76">
        <v>0.123</v>
      </c>
      <c r="E36" s="76">
        <v>0.123</v>
      </c>
      <c r="F36" s="76">
        <f t="shared" si="2"/>
        <v>0</v>
      </c>
    </row>
    <row r="37" spans="2:7" x14ac:dyDescent="0.25">
      <c r="B37" s="12" t="s">
        <v>35</v>
      </c>
      <c r="C37" s="61"/>
      <c r="D37" s="62"/>
      <c r="E37" s="62"/>
      <c r="F37" s="62"/>
      <c r="G37" s="14"/>
    </row>
    <row r="38" spans="2:7" x14ac:dyDescent="0.25">
      <c r="B38" s="9" t="s">
        <v>109</v>
      </c>
      <c r="C38" s="61"/>
      <c r="D38" s="43">
        <v>1486</v>
      </c>
      <c r="E38" s="43">
        <v>1486</v>
      </c>
      <c r="F38" s="43">
        <f t="shared" si="2"/>
        <v>0</v>
      </c>
    </row>
    <row r="39" spans="2:7" x14ac:dyDescent="0.25">
      <c r="B39" s="9" t="s">
        <v>110</v>
      </c>
      <c r="C39" s="61"/>
      <c r="D39" s="43">
        <v>5437</v>
      </c>
      <c r="E39" s="43">
        <v>7515</v>
      </c>
      <c r="F39" s="43">
        <f t="shared" si="2"/>
        <v>2078</v>
      </c>
    </row>
    <row r="40" spans="2:7" x14ac:dyDescent="0.25">
      <c r="B40" s="9" t="s">
        <v>98</v>
      </c>
      <c r="C40" s="61"/>
      <c r="D40" s="43">
        <v>4452</v>
      </c>
      <c r="E40" s="43">
        <v>13564</v>
      </c>
      <c r="F40" s="43">
        <f t="shared" si="2"/>
        <v>9112</v>
      </c>
    </row>
    <row r="41" spans="2:7" x14ac:dyDescent="0.25">
      <c r="B41" s="9" t="s">
        <v>111</v>
      </c>
      <c r="C41" s="61"/>
      <c r="D41" s="77">
        <f t="shared" ref="D41:E41" si="3">D40/D39-1</f>
        <v>-0.18116608423763103</v>
      </c>
      <c r="E41" s="77">
        <f t="shared" si="3"/>
        <v>0.80492348636061206</v>
      </c>
      <c r="F41" s="77">
        <f t="shared" si="2"/>
        <v>0.98608957059824309</v>
      </c>
    </row>
    <row r="42" spans="2:7" x14ac:dyDescent="0.25">
      <c r="B42" s="12" t="s">
        <v>112</v>
      </c>
      <c r="C42" s="61"/>
      <c r="D42" s="63"/>
      <c r="E42" s="63"/>
      <c r="F42" s="63"/>
      <c r="G42" s="14"/>
    </row>
    <row r="43" spans="2:7" x14ac:dyDescent="0.25">
      <c r="B43" s="9" t="s">
        <v>113</v>
      </c>
      <c r="C43" s="61"/>
      <c r="D43" s="78">
        <v>6.7799999999999999E-2</v>
      </c>
      <c r="E43" s="78">
        <v>6.8798655175846324E-2</v>
      </c>
      <c r="F43" s="78">
        <f t="shared" si="2"/>
        <v>9.9865517584632468E-4</v>
      </c>
    </row>
    <row r="44" spans="2:7" x14ac:dyDescent="0.25">
      <c r="B44" s="9" t="s">
        <v>114</v>
      </c>
      <c r="C44" s="61"/>
      <c r="D44" s="78">
        <v>5.9077766434169711E-2</v>
      </c>
      <c r="E44" s="78">
        <v>5.4152822327083766E-2</v>
      </c>
      <c r="F44" s="78">
        <f t="shared" si="2"/>
        <v>-4.9249441070859448E-3</v>
      </c>
    </row>
    <row r="45" spans="2:7" x14ac:dyDescent="0.25">
      <c r="B45" s="9" t="s">
        <v>115</v>
      </c>
      <c r="C45" s="61"/>
      <c r="D45" s="79">
        <v>8.7222335658302882E-3</v>
      </c>
      <c r="E45" s="79">
        <v>1.4645832848762558E-2</v>
      </c>
      <c r="F45" s="78">
        <f t="shared" si="2"/>
        <v>5.9235992829322695E-3</v>
      </c>
    </row>
    <row r="46" spans="2:7" x14ac:dyDescent="0.25">
      <c r="B46" s="9" t="s">
        <v>116</v>
      </c>
      <c r="C46" s="61"/>
      <c r="D46" s="64">
        <v>16.652742768860961</v>
      </c>
      <c r="E46" s="64">
        <v>16.989412399431043</v>
      </c>
      <c r="F46" s="64">
        <f t="shared" si="2"/>
        <v>0.33666963057008203</v>
      </c>
    </row>
    <row r="47" spans="2:7" x14ac:dyDescent="0.25">
      <c r="B47" s="12" t="s">
        <v>117</v>
      </c>
      <c r="C47" s="61"/>
      <c r="D47" s="63"/>
      <c r="E47" s="63"/>
      <c r="F47" s="63"/>
      <c r="G47" s="14"/>
    </row>
    <row r="48" spans="2:7" x14ac:dyDescent="0.25">
      <c r="B48" s="9" t="s">
        <v>113</v>
      </c>
      <c r="C48" s="61"/>
      <c r="D48" s="78">
        <v>6.5000000000000002E-2</v>
      </c>
      <c r="E48" s="78">
        <v>6.5301127711818979E-2</v>
      </c>
      <c r="F48" s="78">
        <f t="shared" si="2"/>
        <v>3.0112771181897702E-4</v>
      </c>
    </row>
    <row r="49" spans="2:7" x14ac:dyDescent="0.25">
      <c r="B49" s="9" t="s">
        <v>114</v>
      </c>
      <c r="C49" s="61"/>
      <c r="D49" s="78">
        <v>5.6793686900364973E-2</v>
      </c>
      <c r="E49" s="78">
        <v>4.5570724427716133E-2</v>
      </c>
      <c r="F49" s="78">
        <f t="shared" si="2"/>
        <v>-1.122296247264884E-2</v>
      </c>
    </row>
    <row r="50" spans="2:7" x14ac:dyDescent="0.25">
      <c r="B50" s="9" t="s">
        <v>115</v>
      </c>
      <c r="C50" s="61"/>
      <c r="D50" s="79">
        <v>8.2063130996350292E-3</v>
      </c>
      <c r="E50" s="79">
        <v>1.9730403284102846E-2</v>
      </c>
      <c r="F50" s="78">
        <f t="shared" si="2"/>
        <v>1.1524090184467817E-2</v>
      </c>
    </row>
    <row r="51" spans="2:7" x14ac:dyDescent="0.25">
      <c r="B51" s="9" t="s">
        <v>116</v>
      </c>
      <c r="C51" s="61"/>
      <c r="D51" s="64">
        <v>13.023353550573368</v>
      </c>
      <c r="E51" s="64">
        <v>13.245207573745159</v>
      </c>
      <c r="F51" s="64">
        <f t="shared" si="2"/>
        <v>0.22185402317179026</v>
      </c>
    </row>
    <row r="52" spans="2:7" x14ac:dyDescent="0.25">
      <c r="B52" s="12" t="s">
        <v>118</v>
      </c>
      <c r="C52" s="61"/>
      <c r="D52" s="63"/>
      <c r="E52" s="63"/>
      <c r="F52" s="63"/>
      <c r="G52" s="14"/>
    </row>
    <row r="53" spans="2:7" x14ac:dyDescent="0.25">
      <c r="B53" s="9" t="s">
        <v>113</v>
      </c>
      <c r="C53" s="61"/>
      <c r="D53" s="78">
        <v>0.11539999999999999</v>
      </c>
      <c r="E53" s="78">
        <v>0.12180000000000001</v>
      </c>
      <c r="F53" s="78">
        <f t="shared" si="2"/>
        <v>6.4000000000000168E-3</v>
      </c>
    </row>
    <row r="54" spans="2:7" x14ac:dyDescent="0.25">
      <c r="B54" s="9" t="s">
        <v>114</v>
      </c>
      <c r="C54" s="61"/>
      <c r="D54" s="78">
        <v>0.11770935114800513</v>
      </c>
      <c r="E54" s="78">
        <v>0.12071861704304296</v>
      </c>
      <c r="F54" s="78">
        <f t="shared" si="2"/>
        <v>3.0092658950378326E-3</v>
      </c>
    </row>
    <row r="55" spans="2:7" x14ac:dyDescent="0.25">
      <c r="B55" s="9" t="s">
        <v>115</v>
      </c>
      <c r="C55" s="61"/>
      <c r="D55" s="79">
        <v>-2.3093511480051371E-3</v>
      </c>
      <c r="E55" s="79">
        <v>1.0813829569570471E-3</v>
      </c>
      <c r="F55" s="78">
        <f t="shared" si="2"/>
        <v>3.3907341049621842E-3</v>
      </c>
    </row>
    <row r="56" spans="2:7" x14ac:dyDescent="0.25">
      <c r="B56" s="9" t="s">
        <v>116</v>
      </c>
      <c r="C56" s="61"/>
      <c r="D56" s="64">
        <v>18.806052986252578</v>
      </c>
      <c r="E56" s="64">
        <v>19.027419700462694</v>
      </c>
      <c r="F56" s="64">
        <f t="shared" si="2"/>
        <v>0.22136671421011656</v>
      </c>
    </row>
    <row r="57" spans="2:7" x14ac:dyDescent="0.25">
      <c r="B57" s="12" t="s">
        <v>119</v>
      </c>
      <c r="C57" s="61"/>
      <c r="D57" s="63"/>
      <c r="E57" s="63"/>
      <c r="F57" s="63"/>
    </row>
    <row r="58" spans="2:7" x14ac:dyDescent="0.25">
      <c r="B58" s="9" t="s">
        <v>120</v>
      </c>
      <c r="C58" s="61"/>
      <c r="D58" s="43">
        <v>1495</v>
      </c>
      <c r="E58" s="43">
        <v>1158</v>
      </c>
      <c r="F58" s="43">
        <f t="shared" si="2"/>
        <v>-337</v>
      </c>
    </row>
    <row r="59" spans="2:7" x14ac:dyDescent="0.25">
      <c r="B59" s="9" t="s">
        <v>121</v>
      </c>
      <c r="C59" s="61"/>
      <c r="D59" s="43">
        <v>288</v>
      </c>
      <c r="E59" s="43">
        <v>253</v>
      </c>
      <c r="F59" s="43">
        <f t="shared" si="2"/>
        <v>-35</v>
      </c>
    </row>
    <row r="60" spans="2:7" x14ac:dyDescent="0.25">
      <c r="B60" s="12" t="s">
        <v>25</v>
      </c>
      <c r="C60" s="61"/>
      <c r="D60" s="63"/>
      <c r="E60" s="63"/>
      <c r="F60" s="63"/>
      <c r="G60" s="14"/>
    </row>
    <row r="61" spans="2:7" x14ac:dyDescent="0.25">
      <c r="B61" t="s">
        <v>122</v>
      </c>
      <c r="C61" s="61"/>
      <c r="D61" s="2">
        <v>317757</v>
      </c>
      <c r="E61" s="2">
        <v>325955</v>
      </c>
      <c r="F61" s="2">
        <f t="shared" si="2"/>
        <v>8198</v>
      </c>
    </row>
    <row r="62" spans="2:7" x14ac:dyDescent="0.25">
      <c r="B62" t="s">
        <v>123</v>
      </c>
      <c r="C62" s="61"/>
      <c r="D62" s="55">
        <v>11.923643999999999</v>
      </c>
      <c r="E62" s="55">
        <v>12.172000000000001</v>
      </c>
      <c r="F62" s="55">
        <f t="shared" si="2"/>
        <v>0.24835600000000113</v>
      </c>
    </row>
    <row r="63" spans="2:7" x14ac:dyDescent="0.25">
      <c r="C63" s="61"/>
    </row>
    <row r="64" spans="2:7" x14ac:dyDescent="0.25">
      <c r="C64" s="61"/>
      <c r="D64" s="2"/>
      <c r="E64" s="2"/>
      <c r="F64" s="2"/>
    </row>
    <row r="66" spans="3:6" x14ac:dyDescent="0.25">
      <c r="C66" s="2"/>
      <c r="D66" s="2"/>
      <c r="E66" s="2"/>
    </row>
    <row r="68" spans="3:6" x14ac:dyDescent="0.25">
      <c r="C68" s="2"/>
      <c r="D68" s="2"/>
      <c r="E68" s="2"/>
      <c r="F68" s="2"/>
    </row>
  </sheetData>
  <printOptions horizontalCentered="1"/>
  <pageMargins left="0.25" right="0.25" top="0.75" bottom="0.75" header="0.3" footer="0.3"/>
  <pageSetup paperSize="9" scale="7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Konsolide</vt:lpstr>
      <vt:lpstr>Perakende &amp; Müşteri Çözümleri</vt:lpstr>
      <vt:lpstr>Dağıtım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Cigdem ARMAGAN ASIL</cp:lastModifiedBy>
  <cp:lastPrinted>2024-03-12T14:45:46Z</cp:lastPrinted>
  <dcterms:created xsi:type="dcterms:W3CDTF">2024-03-05T20:09:39Z</dcterms:created>
  <dcterms:modified xsi:type="dcterms:W3CDTF">2024-03-12T14:46:28Z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46dab924-0f95-436a-ad33-1849bb2b27ab</vt:lpwstr>
  </property>
  <property fmtid="{D5CDD505-2E9C-101B-9397-08002B2CF9AE}" pid="3" name="FirstClassifierName">
    <vt:lpwstr>Gizem YIRTIMCI</vt:lpwstr>
  </property>
  <property fmtid="{D5CDD505-2E9C-101B-9397-08002B2CF9AE}" pid="4" name="FirstClassifiedDate">
    <vt:lpwstr>7.03.2024, 19:56</vt:lpwstr>
  </property>
  <property fmtid="{D5CDD505-2E9C-101B-9397-08002B2CF9AE}" pid="5" name="LastClassifiedDate">
    <vt:lpwstr>7.03.2024, 19:56</vt:lpwstr>
  </property>
  <property fmtid="{D5CDD505-2E9C-101B-9397-08002B2CF9AE}" pid="6" name="LastClassifierName">
    <vt:lpwstr>Gizem YIRTIMCI</vt:lpwstr>
  </property>
  <property fmtid="{D5CDD505-2E9C-101B-9397-08002B2CF9AE}" pid="7" name="CLASSIFICATION">
    <vt:lpwstr>I4886p293727nO8</vt:lpwstr>
  </property>
</Properties>
</file>