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4\04_9M 2024\08_Fact Sheet\"/>
    </mc:Choice>
  </mc:AlternateContent>
  <xr:revisionPtr revIDLastSave="0" documentId="13_ncr:1_{1F73D04C-72D3-4E99-BB81-3D7C3AA229F6}" xr6:coauthVersionLast="47" xr6:coauthVersionMax="47" xr10:uidLastSave="{00000000-0000-0000-0000-000000000000}"/>
  <bookViews>
    <workbookView xWindow="-120" yWindow="-120" windowWidth="19440" windowHeight="11790" xr2:uid="{D74D0316-E9FB-4E1E-B949-1F6B82E567C9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localSheetId="0" hidden="1">{#N/A,#N/A,TRUE,"Sales Comparison";#N/A,#N/A,TRUE,"Cum. Summary FFR";#N/A,#N/A,TRUE,"Monthly Summary FFR";#N/A,#N/A,TRUE,"Cum. Summary TL";#N/A,#N/A,TRUE,"Monthly Summary TL"}</definedName>
    <definedName name="de" hidden="1">{#N/A,#N/A,TRUE,"Sales Comparison";#N/A,#N/A,TRUE,"Cum. Summary FFR";#N/A,#N/A,TRUE,"Monthly Summary FFR";#N/A,#N/A,TRUE,"Cum. Summary TL";#N/A,#N/A,TRUE,"Monthly Summary TL"}</definedName>
    <definedName name="de_1" localSheetId="0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localSheetId="0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localSheetId="0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localSheetId="0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localSheetId="0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localSheetId="0" hidden="1">{"'DOVIZ2003'!$A$427:$L$449"}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localSheetId="0" hidden="1">{#N/A,#N/A,TRUE,"Sales Comparison";#N/A,#N/A,TRUE,"Cum. Summary FFR";#N/A,#N/A,TRUE,"Monthly Summary FFR";#N/A,#N/A,TRUE,"Cum. Summary TL";#N/A,#N/A,TRUE,"Monthly Summary TL"}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localSheetId="0" hidden="1">{"'22.17'!$A$1:$J$51"}</definedName>
    <definedName name="wew" hidden="1">{"'22.17'!$A$1:$J$51"}</definedName>
    <definedName name="wr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0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0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localSheetId="0" hidden="1">{#N/A,#N/A,FALSE,"Bilanço";#N/A,#N/A,FALSE,"Kümülatif Gelir Tablosu";#N/A,#N/A,FALSE,"Aylık Gelir Tablosu";#N/A,#N/A,FALSE,"Raşyo 1"}</definedName>
    <definedName name="wrn.Cari._.Ay." hidden="1">{#N/A,#N/A,FALSE,"Bilanço";#N/A,#N/A,FALSE,"Kümülatif Gelir Tablosu";#N/A,#N/A,FALSE,"Aylık Gelir Tablosu";#N/A,#N/A,FALSE,"Raşyo 1"}</definedName>
    <definedName name="wrn.Cari._.Ay._1" localSheetId="0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localSheetId="0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localSheetId="0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localSheetId="0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localSheetId="0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localSheetId="0" hidden="1">{#N/A,#N/A,TRUE,"Sales Comparison";#N/A,#N/A,TRUE,"Cum. Summary FFR";#N/A,#N/A,TRUE,"Monthly Summary FFR";#N/A,#N/A,TRUE,"Cum. Summary TL";#N/A,#N/A,TRUE,"Monthly Summary TL"}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localSheetId="0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localSheetId="0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localSheetId="0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localSheetId="0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localSheetId="0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localSheetId="0" hidden="1">{"ACIK",#N/A,FALSE,"A";"EXIM",#N/A,FALSE,"B";"DOVIZ",#N/A,FALSE,"D"}</definedName>
    <definedName name="wrn.RAPOR1." hidden="1">{"ACIK",#N/A,FALSE,"A";"EXIM",#N/A,FALSE,"B";"DOVIZ",#N/A,FALSE,"D"}</definedName>
    <definedName name="wrn.RAPOR1._1" localSheetId="0" hidden="1">{"ACIK",#N/A,FALSE,"A";"EXIM",#N/A,FALSE,"B";"DOVIZ",#N/A,FALSE,"D"}</definedName>
    <definedName name="wrn.RAPOR1._1" hidden="1">{"ACIK",#N/A,FALSE,"A";"EXIM",#N/A,FALSE,"B";"DOVIZ",#N/A,FALSE,"D"}</definedName>
    <definedName name="wrn.RAPOR1._2" localSheetId="0" hidden="1">{"ACIK",#N/A,FALSE,"A";"EXIM",#N/A,FALSE,"B";"DOVIZ",#N/A,FALSE,"D"}</definedName>
    <definedName name="wrn.RAPOR1._2" hidden="1">{"ACIK",#N/A,FALSE,"A";"EXIM",#N/A,FALSE,"B";"DOVIZ",#N/A,FALSE,"D"}</definedName>
    <definedName name="wrn.RAPOR1._3" localSheetId="0" hidden="1">{"ACIK",#N/A,FALSE,"A";"EXIM",#N/A,FALSE,"B";"DOVIZ",#N/A,FALSE,"D"}</definedName>
    <definedName name="wrn.RAPOR1._3" hidden="1">{"ACIK",#N/A,FALSE,"A";"EXIM",#N/A,FALSE,"B";"DOVIZ",#N/A,FALSE,"D"}</definedName>
    <definedName name="wrn.RAPOR1._4" localSheetId="0" hidden="1">{"ACIK",#N/A,FALSE,"A";"EXIM",#N/A,FALSE,"B";"DOVIZ",#N/A,FALSE,"D"}</definedName>
    <definedName name="wrn.RAPOR1._4" hidden="1">{"ACIK",#N/A,FALSE,"A";"EXIM",#N/A,FALSE,"B";"DOVIZ",#N/A,FALSE,"D"}</definedName>
    <definedName name="wrn.RAPOR1._5" localSheetId="0" hidden="1">{"ACIK",#N/A,FALSE,"A";"EXIM",#N/A,FALSE,"B";"DOVIZ",#N/A,FALSE,"D"}</definedName>
    <definedName name="wrn.RAPOR1._5" hidden="1">{"ACIK",#N/A,FALSE,"A";"EXIM",#N/A,FALSE,"B";"DOVIZ",#N/A,FALSE,"D"}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localSheetId="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_1" localSheetId="0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localSheetId="0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localSheetId="0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localSheetId="0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localSheetId="0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3" l="1"/>
  <c r="F62" i="3" s="1"/>
  <c r="E61" i="3"/>
  <c r="F61" i="3" s="1"/>
  <c r="F59" i="3"/>
  <c r="F58" i="3"/>
  <c r="F56" i="3"/>
  <c r="E55" i="3"/>
  <c r="F55" i="3" s="1"/>
  <c r="D55" i="3"/>
  <c r="F54" i="3"/>
  <c r="F53" i="3"/>
  <c r="F51" i="3"/>
  <c r="E50" i="3"/>
  <c r="F50" i="3" s="1"/>
  <c r="D50" i="3"/>
  <c r="F49" i="3"/>
  <c r="F48" i="3"/>
  <c r="F46" i="3"/>
  <c r="E45" i="3"/>
  <c r="F45" i="3" s="1"/>
  <c r="D45" i="3"/>
  <c r="F44" i="3"/>
  <c r="F43" i="3"/>
  <c r="F41" i="3"/>
  <c r="F40" i="3"/>
  <c r="F39" i="3"/>
  <c r="F38" i="3"/>
  <c r="F36" i="3"/>
  <c r="E35" i="3"/>
  <c r="F35" i="3" s="1"/>
  <c r="D35" i="3"/>
  <c r="F34" i="3"/>
  <c r="F33" i="3"/>
  <c r="F32" i="3"/>
  <c r="F31" i="3"/>
  <c r="F30" i="3"/>
  <c r="E25" i="3"/>
  <c r="D25" i="3"/>
  <c r="C25" i="3"/>
  <c r="F24" i="3"/>
  <c r="F23" i="3"/>
  <c r="F22" i="3"/>
  <c r="F21" i="3"/>
  <c r="F20" i="3"/>
  <c r="F18" i="3"/>
  <c r="F17" i="3"/>
  <c r="F16" i="3"/>
  <c r="F15" i="3"/>
  <c r="E14" i="3"/>
  <c r="F14" i="3" s="1"/>
  <c r="D14" i="3"/>
  <c r="D19" i="3" s="1"/>
  <c r="C14" i="3"/>
  <c r="C19" i="3" s="1"/>
  <c r="F13" i="3"/>
  <c r="F12" i="3"/>
  <c r="F11" i="3"/>
  <c r="F10" i="3"/>
  <c r="F9" i="3"/>
  <c r="F8" i="3"/>
  <c r="F7" i="3"/>
  <c r="E6" i="3"/>
  <c r="F6" i="3" s="1"/>
  <c r="D6" i="3"/>
  <c r="C6" i="3"/>
  <c r="F5" i="3"/>
  <c r="F4" i="3"/>
  <c r="F60" i="2"/>
  <c r="F59" i="2"/>
  <c r="F57" i="2"/>
  <c r="F56" i="2"/>
  <c r="F54" i="2"/>
  <c r="F53" i="2"/>
  <c r="F50" i="2"/>
  <c r="F49" i="2"/>
  <c r="F48" i="2"/>
  <c r="F47" i="2"/>
  <c r="F46" i="2"/>
  <c r="F45" i="2"/>
  <c r="E44" i="2"/>
  <c r="F44" i="2" s="1"/>
  <c r="D44" i="2"/>
  <c r="F43" i="2"/>
  <c r="E42" i="2"/>
  <c r="F42" i="2" s="1"/>
  <c r="D42" i="2"/>
  <c r="F37" i="2"/>
  <c r="F36" i="2"/>
  <c r="F35" i="2"/>
  <c r="F33" i="2"/>
  <c r="F32" i="2"/>
  <c r="C31" i="2"/>
  <c r="C34" i="2" s="1"/>
  <c r="F30" i="2"/>
  <c r="F29" i="2"/>
  <c r="F28" i="2"/>
  <c r="E27" i="2"/>
  <c r="D27" i="2"/>
  <c r="D31" i="2" s="1"/>
  <c r="D34" i="2" s="1"/>
  <c r="C27" i="2"/>
  <c r="F26" i="2"/>
  <c r="F25" i="2"/>
  <c r="E20" i="2"/>
  <c r="D20" i="2"/>
  <c r="C20" i="2"/>
  <c r="F19" i="2"/>
  <c r="F18" i="2"/>
  <c r="F50" i="1"/>
  <c r="E48" i="1"/>
  <c r="F48" i="1" s="1"/>
  <c r="D48" i="1"/>
  <c r="C48" i="1"/>
  <c r="F47" i="1"/>
  <c r="F46" i="1"/>
  <c r="F45" i="1"/>
  <c r="F44" i="1"/>
  <c r="F43" i="1"/>
  <c r="E41" i="1"/>
  <c r="F41" i="1" s="1"/>
  <c r="D41" i="1"/>
  <c r="C41" i="1"/>
  <c r="E38" i="1"/>
  <c r="F38" i="1" s="1"/>
  <c r="D38" i="1"/>
  <c r="C38" i="1"/>
  <c r="F37" i="1"/>
  <c r="F36" i="1"/>
  <c r="F30" i="1"/>
  <c r="F29" i="1"/>
  <c r="F24" i="1"/>
  <c r="F25" i="1"/>
  <c r="F26" i="1"/>
  <c r="F27" i="1"/>
  <c r="F28" i="1"/>
  <c r="E21" i="1"/>
  <c r="D21" i="1"/>
  <c r="C21" i="1"/>
  <c r="E20" i="1"/>
  <c r="D20" i="1"/>
  <c r="C20" i="1"/>
  <c r="D19" i="1"/>
  <c r="E19" i="1"/>
  <c r="C19" i="1"/>
  <c r="D17" i="1"/>
  <c r="E17" i="1"/>
  <c r="C17" i="1"/>
  <c r="E15" i="1"/>
  <c r="D15" i="1"/>
  <c r="C15" i="1"/>
  <c r="C13" i="1"/>
  <c r="E13" i="1"/>
  <c r="D13" i="1"/>
  <c r="E19" i="3" l="1"/>
  <c r="F19" i="3" s="1"/>
  <c r="D26" i="3"/>
  <c r="C26" i="3"/>
  <c r="F25" i="3"/>
  <c r="F27" i="2"/>
  <c r="E31" i="2"/>
  <c r="E34" i="2" s="1"/>
  <c r="F34" i="2" s="1"/>
  <c r="F20" i="2"/>
  <c r="F32" i="1"/>
  <c r="F31" i="1"/>
  <c r="F13" i="1"/>
  <c r="E6" i="1"/>
  <c r="D6" i="1"/>
  <c r="D9" i="1" s="1"/>
  <c r="C6" i="1"/>
  <c r="C9" i="1" s="1"/>
  <c r="F16" i="1"/>
  <c r="F12" i="1"/>
  <c r="F11" i="1"/>
  <c r="F10" i="1"/>
  <c r="F8" i="1"/>
  <c r="F7" i="1"/>
  <c r="F5" i="1"/>
  <c r="F4" i="1"/>
  <c r="E26" i="3" l="1"/>
  <c r="F26" i="3" s="1"/>
  <c r="F31" i="2"/>
  <c r="F6" i="1"/>
  <c r="E9" i="1"/>
  <c r="F9" i="1" s="1"/>
</calcChain>
</file>

<file path=xl/sharedStrings.xml><?xml version="1.0" encoding="utf-8"?>
<sst xmlns="http://schemas.openxmlformats.org/spreadsheetml/2006/main" count="218" uniqueCount="121">
  <si>
    <t>24-23</t>
  </si>
  <si>
    <t>-</t>
  </si>
  <si>
    <t>Konsolide</t>
  </si>
  <si>
    <t>Finansal Tablolar</t>
  </si>
  <si>
    <t>2023 satın</t>
  </si>
  <si>
    <t>2024 satın</t>
  </si>
  <si>
    <t>alma gücüyle</t>
  </si>
  <si>
    <t>Değişim</t>
  </si>
  <si>
    <t>Hasılat</t>
  </si>
  <si>
    <t>Satışların maliyeti</t>
  </si>
  <si>
    <t>Brüt Kâr</t>
  </si>
  <si>
    <t>Faaliyet giderleri</t>
  </si>
  <si>
    <t>Diğer gelir/gider</t>
  </si>
  <si>
    <t>Faaliyet Kârı</t>
  </si>
  <si>
    <t>Amortisman giderlerine ilişkin düzeltmeler</t>
  </si>
  <si>
    <t>Operasyonel kur farkından kaynaklanan giderlere ilişkin düzeltmeler</t>
  </si>
  <si>
    <t>Tarife alacaklarına ilişkin faiz gelirleri ile ilgili düzeltmeler</t>
  </si>
  <si>
    <t>FAVÖK</t>
  </si>
  <si>
    <t>Yatırım harcamaları geri ödemeleri</t>
  </si>
  <si>
    <t>FAVÖK+Yatırım Harcamaları Geri Ödemeleri</t>
  </si>
  <si>
    <t>Tek seferlik (gelir) / gider</t>
  </si>
  <si>
    <t>Faaliyet Gelirleri</t>
  </si>
  <si>
    <t>Amortisman</t>
  </si>
  <si>
    <t>Finansal sonuç</t>
  </si>
  <si>
    <t>Net kredi ve tahvil faiz gideri</t>
  </si>
  <si>
    <t>Ortalama net kredi ve tahvil finansman oranı (%)</t>
  </si>
  <si>
    <t>Ortalama kredi ve tahvil finansman oranı (%) - 
nakit ve türevlerin etkisi hariç</t>
  </si>
  <si>
    <t>Faaliyetlerden kaynaklı kur kazancı / (zararı)</t>
  </si>
  <si>
    <t>Kiralama borçları faiz gideri</t>
  </si>
  <si>
    <t>Diğer</t>
  </si>
  <si>
    <t>Parasal (kayıp) / kazanç</t>
  </si>
  <si>
    <t>Gelir vergisi</t>
  </si>
  <si>
    <t>Net Kâr</t>
  </si>
  <si>
    <t>Duran varlık yeniden değerleme etkisi</t>
  </si>
  <si>
    <t>Baz Alınan Net Kâr</t>
  </si>
  <si>
    <t>Hisse başına kazanç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</si>
  <si>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</si>
  <si>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</si>
  <si>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</si>
  <si>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</si>
  <si>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</si>
  <si>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</si>
  <si>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</si>
  <si>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</si>
  <si>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Diğer (Kur değişimi, Faiz tahakkuku)</t>
  </si>
  <si>
    <t>Enflasyon etkisi</t>
  </si>
  <si>
    <t>Finansal Net Borç (Kapanış bakiyesi)</t>
  </si>
  <si>
    <t>Ekonomik Net Borç (Kapanış Bakiyesi)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</si>
  <si>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</si>
  <si>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</si>
  <si>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</si>
  <si>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</si>
  <si>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</si>
  <si>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</si>
  <si>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TMS 29 etkileri</t>
  </si>
  <si>
    <t>Fiyat eşitleme etkileri</t>
  </si>
  <si>
    <t>Net müşteri depozito ilaveleri</t>
  </si>
  <si>
    <t>Net işletme sermayesindeki değişim</t>
  </si>
  <si>
    <t>Müşteri Çözümleri</t>
  </si>
  <si>
    <t>Finansallar</t>
  </si>
  <si>
    <t>Brüt kâr (amortisman hariç)</t>
  </si>
  <si>
    <t>Perakende &amp; Müşteri Çözümleri</t>
  </si>
  <si>
    <t>Faaliyetler</t>
  </si>
  <si>
    <t>Satış hacmi (TWs)</t>
  </si>
  <si>
    <t>Düzenlemeye tabi (TWs)</t>
  </si>
  <si>
    <t>Serbest (TWs)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</si>
  <si>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</si>
  <si>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</si>
  <si>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</si>
  <si>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</si>
  <si>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</si>
  <si>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</si>
  <si>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</si>
  <si>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</si>
  <si>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</si>
  <si>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</si>
  <si>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</si>
  <si>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</si>
  <si>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Şarj noktası</t>
  </si>
  <si>
    <t>Finansal gelir</t>
  </si>
  <si>
    <t>Verimlilik ve kalite</t>
  </si>
  <si>
    <t>Yatırım harcamaları verimliliği</t>
  </si>
  <si>
    <t>Faaliyet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</si>
  <si>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</si>
  <si>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</si>
  <si>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</si>
  <si>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</si>
  <si>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</si>
  <si>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</si>
  <si>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</si>
  <si>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</si>
  <si>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Nakit Etkisi Olan Yatırım Harcamaları</t>
  </si>
  <si>
    <t>DVT (Açılış bakiyesi)</t>
  </si>
  <si>
    <t xml:space="preserve">Dağıtım </t>
  </si>
  <si>
    <t xml:space="preserve">Gerçekleşen yatırım harcamaları </t>
  </si>
  <si>
    <t>Açılış bakiyesinin yeniden değerlemesi</t>
  </si>
  <si>
    <t>DVT (Kapanış bakiyesi)</t>
  </si>
  <si>
    <t>Reel makul getiri oranı (%)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</si>
  <si>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</si>
  <si>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</si>
  <si>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</si>
  <si>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</si>
  <si>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</si>
  <si>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</si>
  <si>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</si>
  <si>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</si>
  <si>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</si>
  <si>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</si>
  <si>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</si>
  <si>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</si>
  <si>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</si>
  <si>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</si>
  <si>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Ödenmemiş ve önceki dönemlere ait yatırım harcamaları</t>
  </si>
  <si>
    <t>n.a.</t>
  </si>
  <si>
    <t>Temettü ödemesi</t>
  </si>
  <si>
    <t>Dağıtım</t>
  </si>
  <si>
    <t>9A 2023</t>
  </si>
  <si>
    <t>9A 2024</t>
  </si>
  <si>
    <t>9A</t>
  </si>
  <si>
    <t>Tariff correction</t>
  </si>
  <si>
    <t>Enerjisa Enerji AŞ 9A 2024 ÖZET BİLGİ (TLm)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</si>
</sst>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6" fillId="0" borderId="1" xfId="0" applyFont="1" applyBorder="1"/>
    <xf numFmtId="0" fontId="6" fillId="0" borderId="3" xfId="0" applyFont="1" applyBorder="1"/>
    <xf numFmtId="3" fontId="0" fillId="0" borderId="2" xfId="0" applyNumberFormat="1" applyBorder="1" applyAlignment="1">
      <alignment horizontal="right"/>
    </xf>
    <xf numFmtId="3" fontId="0" fillId="0" borderId="2" xfId="0" quotePrefix="1" applyNumberFormat="1" applyBorder="1" applyAlignment="1">
      <alignment horizontal="right"/>
    </xf>
    <xf numFmtId="3" fontId="3" fillId="2" borderId="2" xfId="0" applyNumberFormat="1" applyFont="1" applyFill="1" applyBorder="1"/>
    <xf numFmtId="3" fontId="0" fillId="0" borderId="2" xfId="0" applyNumberFormat="1" applyBorder="1"/>
    <xf numFmtId="167" fontId="0" fillId="0" borderId="2" xfId="0" applyNumberFormat="1" applyBorder="1" applyAlignment="1">
      <alignment horizontal="right" indent="1"/>
    </xf>
    <xf numFmtId="167" fontId="3" fillId="2" borderId="2" xfId="0" applyNumberFormat="1" applyFont="1" applyFill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0" fontId="0" fillId="0" borderId="1" xfId="0" applyBorder="1" applyAlignment="1">
      <alignment horizontal="left" indent="2"/>
    </xf>
    <xf numFmtId="166" fontId="3" fillId="2" borderId="2" xfId="2" applyNumberFormat="1" applyFont="1" applyFill="1" applyBorder="1" applyAlignment="1">
      <alignment horizontal="right"/>
    </xf>
    <xf numFmtId="166" fontId="0" fillId="0" borderId="2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7" fontId="0" fillId="0" borderId="2" xfId="0" quotePrefix="1" applyNumberFormat="1" applyBorder="1" applyAlignment="1">
      <alignment horizontal="right"/>
    </xf>
    <xf numFmtId="167" fontId="0" fillId="0" borderId="0" xfId="0" applyNumberFormat="1"/>
    <xf numFmtId="0" fontId="0" fillId="0" borderId="0" xfId="0" applyAlignment="1">
      <alignment wrapText="1"/>
    </xf>
    <xf numFmtId="3" fontId="0" fillId="0" borderId="2" xfId="0" quotePrefix="1" applyNumberFormat="1" applyBorder="1"/>
    <xf numFmtId="3" fontId="2" fillId="0" borderId="2" xfId="0" applyNumberFormat="1" applyFont="1" applyBorder="1"/>
    <xf numFmtId="10" fontId="0" fillId="0" borderId="2" xfId="2" applyNumberFormat="1" applyFont="1" applyFill="1" applyBorder="1" applyAlignment="1"/>
    <xf numFmtId="166" fontId="4" fillId="2" borderId="2" xfId="2" applyNumberFormat="1" applyFont="1" applyFill="1" applyBorder="1" applyAlignment="1"/>
    <xf numFmtId="9" fontId="0" fillId="0" borderId="2" xfId="2" applyFont="1" applyFill="1" applyBorder="1" applyAlignment="1"/>
    <xf numFmtId="3" fontId="4" fillId="2" borderId="2" xfId="0" applyNumberFormat="1" applyFont="1" applyFill="1" applyBorder="1"/>
    <xf numFmtId="166" fontId="0" fillId="0" borderId="2" xfId="2" applyNumberFormat="1" applyFont="1" applyBorder="1" applyAlignment="1"/>
    <xf numFmtId="166" fontId="0" fillId="0" borderId="2" xfId="2" applyNumberFormat="1" applyFont="1" applyFill="1" applyBorder="1" applyAlignment="1"/>
    <xf numFmtId="167" fontId="0" fillId="0" borderId="2" xfId="0" applyNumberFormat="1" applyBorder="1"/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/>
    <xf numFmtId="3" fontId="0" fillId="0" borderId="2" xfId="0" applyNumberFormat="1" applyBorder="1" applyAlignment="1"/>
    <xf numFmtId="3" fontId="3" fillId="2" borderId="2" xfId="0" applyNumberFormat="1" applyFont="1" applyFill="1" applyBorder="1" applyAlignment="1"/>
    <xf numFmtId="3" fontId="2" fillId="0" borderId="2" xfId="0" applyNumberFormat="1" applyFont="1" applyBorder="1" applyAlignment="1"/>
    <xf numFmtId="4" fontId="0" fillId="0" borderId="2" xfId="0" applyNumberFormat="1" applyBorder="1" applyAlignment="1"/>
    <xf numFmtId="4" fontId="5" fillId="0" borderId="2" xfId="0" applyNumberFormat="1" applyFont="1" applyBorder="1" applyAlignment="1"/>
    <xf numFmtId="3" fontId="1" fillId="0" borderId="2" xfId="2" applyNumberFormat="1" applyFont="1" applyFill="1" applyBorder="1" applyAlignment="1"/>
    <xf numFmtId="0" fontId="0" fillId="0" borderId="0" xfId="0" applyAlignment="1"/>
    <xf numFmtId="167" fontId="2" fillId="0" borderId="2" xfId="0" applyNumberFormat="1" applyFont="1" applyBorder="1" applyAlignment="1"/>
    <xf numFmtId="3" fontId="0" fillId="0" borderId="2" xfId="0" applyNumberFormat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166" fontId="0" fillId="0" borderId="2" xfId="2" applyNumberFormat="1" applyFont="1" applyFill="1" applyBorder="1" applyAlignment="1">
      <alignment horizontal="right" indent="1"/>
    </xf>
    <xf numFmtId="3" fontId="0" fillId="0" borderId="2" xfId="0" quotePrefix="1" applyNumberFormat="1" applyBorder="1" applyAlignment="1">
      <alignment horizontal="right" indent="1"/>
    </xf>
    <xf numFmtId="0" fontId="7" fillId="3" borderId="0" xfId="0" applyFont="1" applyFill="1" applyAlignment="1">
      <alignment horizontal="center"/>
    </xf>
    <xf numFmtId="3" fontId="8" fillId="0" borderId="5" xfId="0" applyNumberFormat="1" applyFont="1" applyBorder="1" applyAlignment="1">
      <alignment horizontal="right" indent="1"/>
    </xf>
    <xf numFmtId="3" fontId="1" fillId="0" borderId="2" xfId="2" applyNumberFormat="1" applyFont="1" applyFill="1" applyBorder="1" applyAlignment="1">
      <alignment horizontal="right" indent="1"/>
    </xf>
    <xf numFmtId="3" fontId="0" fillId="0" borderId="0" xfId="0" applyNumberFormat="1" applyAlignment="1">
      <alignment horizontal="right" indent="1"/>
    </xf>
    <xf numFmtId="166" fontId="0" fillId="4" borderId="2" xfId="2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  <sheetName val="Mapping"/>
      <sheetName val="ZC-10-10-1 Grafi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C7C8-0FC7-4AEE-88BC-A7599007F7F1}">
  <sheetPr>
    <pageSetUpPr fitToPage="1"/>
  </sheetPr>
  <dimension ref="B1:F50"/>
  <sheetViews>
    <sheetView showGridLines="0" tabSelected="1" zoomScale="70" zoomScaleNormal="70" workbookViewId="0">
      <pane xSplit="2" ySplit="3" topLeftCell="C4" activePane="bottomRight" state="frozen"/>
      <selection activeCell="I19" sqref="I19"/>
      <selection pane="topRight" activeCell="I19" sqref="I19"/>
      <selection pane="bottomLeft" activeCell="I19" sqref="I19"/>
      <selection pane="bottomRight" activeCell="B1" sqref="B1"/>
    </sheetView>
  </sheetViews>
  <sheetFormatPr defaultColWidth="8.85546875" defaultRowHeight="15" x14ac:dyDescent="0.25"/>
  <cols>
    <col min="1" max="1" width="4.5703125" customWidth="1"/>
    <col min="2" max="2" width="58.42578125" customWidth="1"/>
    <col min="3" max="5" width="14.5703125" customWidth="1"/>
    <col min="6" max="6" width="11.42578125" customWidth="1"/>
  </cols>
  <sheetData>
    <row r="1" spans="2:6" ht="18.75" x14ac:dyDescent="0.3">
      <c r="B1" s="53" t="s">
        <v>120</v>
      </c>
      <c r="C1" s="39" t="s">
        <v>4</v>
      </c>
      <c r="D1" s="39" t="s">
        <v>5</v>
      </c>
      <c r="E1" s="39" t="s">
        <v>5</v>
      </c>
      <c r="F1" s="1"/>
    </row>
    <row r="2" spans="2:6" x14ac:dyDescent="0.25">
      <c r="B2" s="3" t="s">
        <v>2</v>
      </c>
      <c r="C2" s="4" t="s">
        <v>6</v>
      </c>
      <c r="D2" s="4" t="s">
        <v>6</v>
      </c>
      <c r="E2" s="4" t="s">
        <v>6</v>
      </c>
      <c r="F2" s="4" t="s">
        <v>7</v>
      </c>
    </row>
    <row r="3" spans="2:6" ht="15.75" thickBot="1" x14ac:dyDescent="0.3">
      <c r="B3" s="5" t="s">
        <v>3</v>
      </c>
      <c r="C3" s="6" t="s">
        <v>116</v>
      </c>
      <c r="D3" s="6" t="s">
        <v>116</v>
      </c>
      <c r="E3" s="6" t="s">
        <v>117</v>
      </c>
      <c r="F3" s="7" t="s">
        <v>0</v>
      </c>
    </row>
    <row r="4" spans="2:6" x14ac:dyDescent="0.25">
      <c r="B4" s="8" t="s">
        <v>8</v>
      </c>
      <c r="C4" s="49">
        <v>120993</v>
      </c>
      <c r="D4" s="49">
        <v>180746</v>
      </c>
      <c r="E4" s="49">
        <v>133036</v>
      </c>
      <c r="F4" s="49">
        <f>E4-D4</f>
        <v>-47710</v>
      </c>
    </row>
    <row r="5" spans="2:6" x14ac:dyDescent="0.25">
      <c r="B5" s="8" t="s">
        <v>9</v>
      </c>
      <c r="C5" s="49">
        <v>-102103</v>
      </c>
      <c r="D5" s="49">
        <v>-152526</v>
      </c>
      <c r="E5" s="49">
        <v>-103693</v>
      </c>
      <c r="F5" s="49">
        <f t="shared" ref="F5:F6" si="0">E5-D5</f>
        <v>48833</v>
      </c>
    </row>
    <row r="6" spans="2:6" x14ac:dyDescent="0.25">
      <c r="B6" s="9" t="s">
        <v>10</v>
      </c>
      <c r="C6" s="50">
        <f t="shared" ref="C6:D6" si="1">SUM(C4:C5)</f>
        <v>18890</v>
      </c>
      <c r="D6" s="50">
        <f t="shared" si="1"/>
        <v>28220</v>
      </c>
      <c r="E6" s="50">
        <f>SUM(E4:E5)</f>
        <v>29343</v>
      </c>
      <c r="F6" s="50">
        <f t="shared" si="0"/>
        <v>1123</v>
      </c>
    </row>
    <row r="7" spans="2:6" x14ac:dyDescent="0.25">
      <c r="B7" s="8" t="s">
        <v>11</v>
      </c>
      <c r="C7" s="49">
        <v>-7868</v>
      </c>
      <c r="D7" s="49">
        <v>-11754</v>
      </c>
      <c r="E7" s="49">
        <v>-10971</v>
      </c>
      <c r="F7" s="49">
        <f t="shared" ref="F7:F9" si="2">E7-D7</f>
        <v>783</v>
      </c>
    </row>
    <row r="8" spans="2:6" x14ac:dyDescent="0.25">
      <c r="B8" s="8" t="s">
        <v>12</v>
      </c>
      <c r="C8" s="49">
        <v>72</v>
      </c>
      <c r="D8" s="49">
        <v>107</v>
      </c>
      <c r="E8" s="49">
        <v>1919</v>
      </c>
      <c r="F8" s="49">
        <f t="shared" si="2"/>
        <v>1812</v>
      </c>
    </row>
    <row r="9" spans="2:6" x14ac:dyDescent="0.25">
      <c r="B9" s="9" t="s">
        <v>13</v>
      </c>
      <c r="C9" s="50">
        <f t="shared" ref="C9:D9" si="3">SUM(C6:C8)</f>
        <v>11094</v>
      </c>
      <c r="D9" s="50">
        <f t="shared" si="3"/>
        <v>16573</v>
      </c>
      <c r="E9" s="50">
        <f>SUM(E6:E8)</f>
        <v>20291</v>
      </c>
      <c r="F9" s="50">
        <f t="shared" si="2"/>
        <v>3718</v>
      </c>
    </row>
    <row r="10" spans="2:6" x14ac:dyDescent="0.25">
      <c r="B10" s="8" t="s">
        <v>14</v>
      </c>
      <c r="C10" s="49">
        <v>2241</v>
      </c>
      <c r="D10" s="49">
        <v>3348</v>
      </c>
      <c r="E10" s="49">
        <v>3449</v>
      </c>
      <c r="F10" s="49">
        <f t="shared" ref="F10:F13" si="4">E10-D10</f>
        <v>101</v>
      </c>
    </row>
    <row r="11" spans="2:6" x14ac:dyDescent="0.25">
      <c r="B11" s="8" t="s">
        <v>15</v>
      </c>
      <c r="C11" s="49">
        <v>956</v>
      </c>
      <c r="D11" s="49">
        <v>1428</v>
      </c>
      <c r="E11" s="49">
        <v>203</v>
      </c>
      <c r="F11" s="49">
        <f t="shared" si="4"/>
        <v>-1225</v>
      </c>
    </row>
    <row r="12" spans="2:6" x14ac:dyDescent="0.25">
      <c r="B12" s="8" t="s">
        <v>16</v>
      </c>
      <c r="C12" s="49">
        <v>-682</v>
      </c>
      <c r="D12" s="49">
        <v>-1019</v>
      </c>
      <c r="E12" s="49">
        <v>-3601</v>
      </c>
      <c r="F12" s="49">
        <f t="shared" si="4"/>
        <v>-2582</v>
      </c>
    </row>
    <row r="13" spans="2:6" x14ac:dyDescent="0.25">
      <c r="B13" s="9" t="s">
        <v>17</v>
      </c>
      <c r="C13" s="42">
        <f>SUM(C9:C12)</f>
        <v>13609</v>
      </c>
      <c r="D13" s="42">
        <f>SUM(D9:D12)</f>
        <v>20330</v>
      </c>
      <c r="E13" s="42">
        <f>SUM(E9:E12)</f>
        <v>20342</v>
      </c>
      <c r="F13" s="50">
        <f t="shared" si="4"/>
        <v>12</v>
      </c>
    </row>
    <row r="14" spans="2:6" x14ac:dyDescent="0.25">
      <c r="B14" s="8" t="s">
        <v>18</v>
      </c>
      <c r="C14" s="54">
        <v>5734</v>
      </c>
      <c r="D14" s="54">
        <v>8566</v>
      </c>
      <c r="E14" s="54">
        <v>9527</v>
      </c>
      <c r="F14" s="49">
        <v>462</v>
      </c>
    </row>
    <row r="15" spans="2:6" x14ac:dyDescent="0.25">
      <c r="B15" s="9" t="s">
        <v>19</v>
      </c>
      <c r="C15" s="42">
        <f>SUM(C13:C14)</f>
        <v>19343</v>
      </c>
      <c r="D15" s="42">
        <f>SUM(D13:D14)</f>
        <v>28896</v>
      </c>
      <c r="E15" s="42">
        <f>SUM(E13:E14)</f>
        <v>29869</v>
      </c>
      <c r="F15" s="42">
        <v>1121</v>
      </c>
    </row>
    <row r="16" spans="2:6" x14ac:dyDescent="0.25">
      <c r="B16" s="8" t="s">
        <v>20</v>
      </c>
      <c r="C16" s="49">
        <v>419</v>
      </c>
      <c r="D16" s="49">
        <v>626</v>
      </c>
      <c r="E16" s="49">
        <v>14</v>
      </c>
      <c r="F16" s="49">
        <f t="shared" ref="F16" si="5">E16-D16</f>
        <v>-612</v>
      </c>
    </row>
    <row r="17" spans="2:6" x14ac:dyDescent="0.25">
      <c r="B17" s="9" t="s">
        <v>21</v>
      </c>
      <c r="C17" s="42">
        <f>SUM(C15:C16)</f>
        <v>19762</v>
      </c>
      <c r="D17" s="42">
        <f t="shared" ref="D17:E17" si="6">SUM(D15:D16)</f>
        <v>29522</v>
      </c>
      <c r="E17" s="42">
        <f t="shared" si="6"/>
        <v>29883</v>
      </c>
      <c r="F17" s="42">
        <v>493</v>
      </c>
    </row>
    <row r="18" spans="2:6" x14ac:dyDescent="0.25">
      <c r="B18" s="3"/>
      <c r="C18" s="43"/>
      <c r="D18" s="43"/>
      <c r="E18" s="43"/>
      <c r="F18" s="43"/>
    </row>
    <row r="19" spans="2:6" x14ac:dyDescent="0.25">
      <c r="B19" s="9" t="s">
        <v>17</v>
      </c>
      <c r="C19" s="42">
        <f>C13</f>
        <v>13609</v>
      </c>
      <c r="D19" s="42">
        <f t="shared" ref="D19:E19" si="7">D13</f>
        <v>20330</v>
      </c>
      <c r="E19" s="42">
        <f t="shared" si="7"/>
        <v>20342</v>
      </c>
      <c r="F19" s="50">
        <v>659</v>
      </c>
    </row>
    <row r="20" spans="2:6" x14ac:dyDescent="0.25">
      <c r="B20" s="8" t="s">
        <v>22</v>
      </c>
      <c r="C20" s="49">
        <f>-C4</f>
        <v>-120993</v>
      </c>
      <c r="D20" s="49">
        <f>-D4</f>
        <v>-180746</v>
      </c>
      <c r="E20" s="49">
        <f>-E4</f>
        <v>-133036</v>
      </c>
      <c r="F20" s="41">
        <v>-114</v>
      </c>
    </row>
    <row r="21" spans="2:6" x14ac:dyDescent="0.25">
      <c r="B21" s="8" t="s">
        <v>23</v>
      </c>
      <c r="C21" s="49">
        <f>SUM(C22,C25:C28)</f>
        <v>-5854</v>
      </c>
      <c r="D21" s="49">
        <f>SUM(D22,D25:D28)</f>
        <v>-8745</v>
      </c>
      <c r="E21" s="49">
        <f>SUM(E22,E25:E28)</f>
        <v>-13450</v>
      </c>
      <c r="F21" s="41">
        <v>-3497</v>
      </c>
    </row>
    <row r="22" spans="2:6" x14ac:dyDescent="0.25">
      <c r="B22" s="10" t="s">
        <v>24</v>
      </c>
      <c r="C22" s="49">
        <v>-3913</v>
      </c>
      <c r="D22" s="49">
        <v>-5845</v>
      </c>
      <c r="E22" s="49">
        <v>-13515</v>
      </c>
      <c r="F22" s="41">
        <v>-5385</v>
      </c>
    </row>
    <row r="23" spans="2:6" x14ac:dyDescent="0.25">
      <c r="B23" s="11" t="s">
        <v>25</v>
      </c>
      <c r="C23" s="51">
        <v>0.3419466795244217</v>
      </c>
      <c r="D23" s="51">
        <v>0.3419466795244217</v>
      </c>
      <c r="E23" s="51">
        <v>0.46405216677355271</v>
      </c>
      <c r="F23" s="37">
        <v>0.16273076190388441</v>
      </c>
    </row>
    <row r="24" spans="2:6" ht="30" x14ac:dyDescent="0.25">
      <c r="B24" s="11" t="s">
        <v>26</v>
      </c>
      <c r="C24" s="51">
        <v>0.27733508679653635</v>
      </c>
      <c r="D24" s="51">
        <v>0.27733508679653635</v>
      </c>
      <c r="E24" s="51">
        <v>0.46050947831822941</v>
      </c>
      <c r="F24" s="51">
        <f t="shared" ref="F24:F29" si="8">E24-D24</f>
        <v>0.18317439152169307</v>
      </c>
    </row>
    <row r="25" spans="2:6" x14ac:dyDescent="0.25">
      <c r="B25" s="10" t="s">
        <v>27</v>
      </c>
      <c r="C25" s="49">
        <v>-956</v>
      </c>
      <c r="D25" s="49">
        <v>-1428</v>
      </c>
      <c r="E25" s="49">
        <v>-203</v>
      </c>
      <c r="F25" s="49">
        <f t="shared" si="8"/>
        <v>1225</v>
      </c>
    </row>
    <row r="26" spans="2:6" x14ac:dyDescent="0.25">
      <c r="B26" s="10" t="s">
        <v>28</v>
      </c>
      <c r="C26" s="49">
        <v>-111</v>
      </c>
      <c r="D26" s="49">
        <v>-165</v>
      </c>
      <c r="E26" s="49">
        <v>-203</v>
      </c>
      <c r="F26" s="49">
        <f t="shared" si="8"/>
        <v>-38</v>
      </c>
    </row>
    <row r="27" spans="2:6" x14ac:dyDescent="0.25">
      <c r="B27" s="10" t="s">
        <v>29</v>
      </c>
      <c r="C27" s="49">
        <v>441</v>
      </c>
      <c r="D27" s="49">
        <v>659</v>
      </c>
      <c r="E27" s="49">
        <v>3333</v>
      </c>
      <c r="F27" s="49">
        <f t="shared" si="8"/>
        <v>2674</v>
      </c>
    </row>
    <row r="28" spans="2:6" x14ac:dyDescent="0.25">
      <c r="B28" s="8" t="s">
        <v>30</v>
      </c>
      <c r="C28" s="49">
        <v>-1315</v>
      </c>
      <c r="D28" s="49">
        <v>-1966</v>
      </c>
      <c r="E28" s="49">
        <v>-2862</v>
      </c>
      <c r="F28" s="49">
        <f t="shared" si="8"/>
        <v>-896</v>
      </c>
    </row>
    <row r="29" spans="2:6" x14ac:dyDescent="0.25">
      <c r="B29" s="8" t="s">
        <v>31</v>
      </c>
      <c r="C29" s="49">
        <v>-595</v>
      </c>
      <c r="D29" s="49">
        <v>-889</v>
      </c>
      <c r="E29" s="49">
        <v>-7616</v>
      </c>
      <c r="F29" s="49">
        <f t="shared" si="8"/>
        <v>-6727</v>
      </c>
    </row>
    <row r="30" spans="2:6" x14ac:dyDescent="0.25">
      <c r="B30" s="9" t="s">
        <v>32</v>
      </c>
      <c r="C30" s="42">
        <v>4919</v>
      </c>
      <c r="D30" s="42">
        <v>7348</v>
      </c>
      <c r="E30" s="42">
        <v>-4173</v>
      </c>
      <c r="F30" s="42">
        <f>E30-D30</f>
        <v>-11521</v>
      </c>
    </row>
    <row r="31" spans="2:6" x14ac:dyDescent="0.25">
      <c r="B31" s="8" t="s">
        <v>20</v>
      </c>
      <c r="C31" s="49">
        <v>1402</v>
      </c>
      <c r="D31" s="49">
        <v>2094</v>
      </c>
      <c r="E31" s="49">
        <v>5</v>
      </c>
      <c r="F31" s="49">
        <f t="shared" ref="F31:F32" si="9">E31-D31</f>
        <v>-2089</v>
      </c>
    </row>
    <row r="32" spans="2:6" x14ac:dyDescent="0.25">
      <c r="B32" s="8" t="s">
        <v>33</v>
      </c>
      <c r="C32" s="49">
        <v>-3028</v>
      </c>
      <c r="D32" s="49">
        <v>-4523</v>
      </c>
      <c r="E32" s="49">
        <v>7306</v>
      </c>
      <c r="F32" s="52">
        <f t="shared" si="9"/>
        <v>11829</v>
      </c>
    </row>
    <row r="33" spans="2:6" x14ac:dyDescent="0.25">
      <c r="B33" s="9" t="s">
        <v>34</v>
      </c>
      <c r="C33" s="50">
        <v>3293</v>
      </c>
      <c r="D33" s="50">
        <v>4919</v>
      </c>
      <c r="E33" s="50">
        <v>3138</v>
      </c>
      <c r="F33" s="50">
        <v>-1781</v>
      </c>
    </row>
    <row r="34" spans="2:6" x14ac:dyDescent="0.25">
      <c r="B34" s="8" t="s">
        <v>35</v>
      </c>
      <c r="C34" s="44">
        <v>2.7881521669559048</v>
      </c>
      <c r="D34" s="44">
        <v>4.1648710930021542</v>
      </c>
      <c r="E34" s="44">
        <v>2.6569151229601058</v>
      </c>
      <c r="F34" s="45">
        <v>-1.5079559700420484</v>
      </c>
    </row>
    <row r="35" spans="2:6" x14ac:dyDescent="0.25">
      <c r="B35" s="8"/>
      <c r="C35" s="44"/>
      <c r="D35" s="44"/>
      <c r="E35" s="44"/>
      <c r="F35" s="44"/>
    </row>
    <row r="36" spans="2:6" x14ac:dyDescent="0.25">
      <c r="B36" s="9" t="s">
        <v>36</v>
      </c>
      <c r="C36" s="50">
        <v>13343</v>
      </c>
      <c r="D36" s="50">
        <v>19931</v>
      </c>
      <c r="E36" s="50">
        <v>19871</v>
      </c>
      <c r="F36" s="50">
        <f t="shared" ref="F36:F38" si="10">E36-D36</f>
        <v>-60</v>
      </c>
    </row>
    <row r="37" spans="2:6" x14ac:dyDescent="0.25">
      <c r="B37" s="8" t="s">
        <v>37</v>
      </c>
      <c r="C37" s="49">
        <v>-13494</v>
      </c>
      <c r="D37" s="49">
        <v>-20156</v>
      </c>
      <c r="E37" s="49">
        <v>-12989</v>
      </c>
      <c r="F37" s="55">
        <f t="shared" si="10"/>
        <v>7167</v>
      </c>
    </row>
    <row r="38" spans="2:6" x14ac:dyDescent="0.25">
      <c r="B38" s="9" t="s">
        <v>38</v>
      </c>
      <c r="C38" s="50">
        <f>SUM(C36:C37)</f>
        <v>-151</v>
      </c>
      <c r="D38" s="50">
        <f>SUM(D36:D37)</f>
        <v>-225</v>
      </c>
      <c r="E38" s="50">
        <f>SUM(E36:E37)</f>
        <v>6882</v>
      </c>
      <c r="F38" s="50">
        <f t="shared" si="10"/>
        <v>7107</v>
      </c>
    </row>
    <row r="39" spans="2:6" x14ac:dyDescent="0.25">
      <c r="B39" s="8" t="s">
        <v>39</v>
      </c>
      <c r="C39" s="41">
        <v>-3010</v>
      </c>
      <c r="D39" s="41">
        <v>-4497</v>
      </c>
      <c r="E39" s="41">
        <v>-12418</v>
      </c>
      <c r="F39" s="46">
        <v>-7921</v>
      </c>
    </row>
    <row r="40" spans="2:6" x14ac:dyDescent="0.25">
      <c r="B40" s="8" t="s">
        <v>40</v>
      </c>
      <c r="C40" s="41">
        <v>-3235</v>
      </c>
      <c r="D40" s="41">
        <v>-4833</v>
      </c>
      <c r="E40" s="41">
        <v>-505</v>
      </c>
      <c r="F40" s="46">
        <v>4328</v>
      </c>
    </row>
    <row r="41" spans="2:6" x14ac:dyDescent="0.25">
      <c r="B41" s="9" t="s">
        <v>41</v>
      </c>
      <c r="C41" s="50">
        <f>SUM(C38:C40)</f>
        <v>-6396</v>
      </c>
      <c r="D41" s="50">
        <f>SUM(D38:D40)</f>
        <v>-9555</v>
      </c>
      <c r="E41" s="50">
        <f>SUM(E38:E40)</f>
        <v>-6041</v>
      </c>
      <c r="F41" s="50">
        <f t="shared" ref="F41:F48" si="11">E41-D41</f>
        <v>3514</v>
      </c>
    </row>
    <row r="42" spans="2:6" x14ac:dyDescent="0.25">
      <c r="B42" s="8"/>
      <c r="C42" s="56"/>
      <c r="D42" s="56"/>
      <c r="E42" s="49"/>
      <c r="F42" s="56"/>
    </row>
    <row r="43" spans="2:6" x14ac:dyDescent="0.25">
      <c r="B43" s="8" t="s">
        <v>42</v>
      </c>
      <c r="C43" s="49">
        <v>16087</v>
      </c>
      <c r="D43" s="49">
        <v>24031</v>
      </c>
      <c r="E43" s="49">
        <v>38804</v>
      </c>
      <c r="F43" s="49">
        <f t="shared" si="11"/>
        <v>14773</v>
      </c>
    </row>
    <row r="44" spans="2:6" x14ac:dyDescent="0.25">
      <c r="B44" s="10" t="s">
        <v>43</v>
      </c>
      <c r="C44" s="49">
        <v>6396</v>
      </c>
      <c r="D44" s="49">
        <v>9555</v>
      </c>
      <c r="E44" s="49">
        <v>6041</v>
      </c>
      <c r="F44" s="49">
        <f t="shared" si="11"/>
        <v>-3514</v>
      </c>
    </row>
    <row r="45" spans="2:6" x14ac:dyDescent="0.25">
      <c r="B45" s="10" t="s">
        <v>114</v>
      </c>
      <c r="C45" s="49">
        <v>3618</v>
      </c>
      <c r="D45" s="49">
        <v>5404</v>
      </c>
      <c r="E45" s="49">
        <v>3771</v>
      </c>
      <c r="F45" s="49">
        <f t="shared" si="11"/>
        <v>-1633</v>
      </c>
    </row>
    <row r="46" spans="2:6" x14ac:dyDescent="0.25">
      <c r="B46" s="10" t="s">
        <v>44</v>
      </c>
      <c r="C46" s="49">
        <v>908</v>
      </c>
      <c r="D46" s="49">
        <v>1357</v>
      </c>
      <c r="E46" s="49">
        <v>2304</v>
      </c>
      <c r="F46" s="49">
        <f t="shared" si="11"/>
        <v>947</v>
      </c>
    </row>
    <row r="47" spans="2:6" x14ac:dyDescent="0.25">
      <c r="B47" s="10" t="s">
        <v>45</v>
      </c>
      <c r="C47" s="49">
        <v>-7678</v>
      </c>
      <c r="D47" s="49">
        <v>-11470</v>
      </c>
      <c r="E47" s="49">
        <v>-11976</v>
      </c>
      <c r="F47" s="49">
        <f t="shared" si="11"/>
        <v>-506</v>
      </c>
    </row>
    <row r="48" spans="2:6" x14ac:dyDescent="0.25">
      <c r="B48" s="8" t="s">
        <v>46</v>
      </c>
      <c r="C48" s="49">
        <f>SUM(C43:C47)</f>
        <v>19331</v>
      </c>
      <c r="D48" s="49">
        <f>SUM(D43:D47)</f>
        <v>28877</v>
      </c>
      <c r="E48" s="49">
        <f>SUM(E43:E47)</f>
        <v>38944</v>
      </c>
      <c r="F48" s="49">
        <f t="shared" si="11"/>
        <v>10067</v>
      </c>
    </row>
    <row r="49" spans="2:6" s="2" customFormat="1" x14ac:dyDescent="0.25">
      <c r="B49" s="3"/>
      <c r="C49" s="47"/>
      <c r="D49" s="47"/>
      <c r="E49" s="47"/>
      <c r="F49" s="48"/>
    </row>
    <row r="50" spans="2:6" s="2" customFormat="1" x14ac:dyDescent="0.25">
      <c r="B50" s="9" t="s">
        <v>47</v>
      </c>
      <c r="C50" s="50">
        <v>25571</v>
      </c>
      <c r="D50" s="50">
        <v>38199</v>
      </c>
      <c r="E50" s="50">
        <v>48997</v>
      </c>
      <c r="F50" s="50">
        <f t="shared" ref="F50" si="12">E50-D50</f>
        <v>10798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1C7-1C1D-41CE-ACDE-65B51995E6F5}">
  <sheetPr>
    <pageSetUpPr fitToPage="1"/>
  </sheetPr>
  <dimension ref="B1:P67"/>
  <sheetViews>
    <sheetView showGridLines="0" zoomScale="70" zoomScaleNormal="70" workbookViewId="0">
      <pane xSplit="2" ySplit="3" topLeftCell="C4" activePane="bottomRight" state="frozen"/>
      <selection activeCell="E4" sqref="E4"/>
      <selection pane="topRight" activeCell="E4" sqref="E4"/>
      <selection pane="bottomLeft" activeCell="E4" sqref="E4"/>
      <selection pane="bottomRight" activeCell="B1" sqref="B1"/>
    </sheetView>
  </sheetViews>
  <sheetFormatPr defaultColWidth="8.85546875" defaultRowHeight="15" x14ac:dyDescent="0.25"/>
  <cols>
    <col min="1" max="1" width="4.42578125" customWidth="1"/>
    <col min="2" max="2" width="54.140625" customWidth="1"/>
    <col min="3" max="5" width="12.140625" bestFit="1" customWidth="1"/>
    <col min="6" max="6" width="12.140625" customWidth="1"/>
  </cols>
  <sheetData>
    <row r="1" spans="2:16" ht="18.75" x14ac:dyDescent="0.3">
      <c r="B1" s="53" t="s">
        <v>120</v>
      </c>
      <c r="C1" s="39" t="s">
        <v>4</v>
      </c>
      <c r="D1" s="39" t="s">
        <v>5</v>
      </c>
      <c r="E1" s="39" t="s">
        <v>5</v>
      </c>
      <c r="F1" s="1"/>
    </row>
    <row r="2" spans="2:16" x14ac:dyDescent="0.25">
      <c r="B2" s="3" t="s">
        <v>61</v>
      </c>
      <c r="C2" s="4" t="s">
        <v>6</v>
      </c>
      <c r="D2" s="4" t="s">
        <v>6</v>
      </c>
      <c r="E2" s="4" t="s">
        <v>6</v>
      </c>
      <c r="F2" s="4" t="s">
        <v>7</v>
      </c>
    </row>
    <row r="3" spans="2:16" ht="15.75" thickBot="1" x14ac:dyDescent="0.3">
      <c r="B3" s="5" t="s">
        <v>3</v>
      </c>
      <c r="C3" s="6" t="s">
        <v>116</v>
      </c>
      <c r="D3" s="6" t="s">
        <v>116</v>
      </c>
      <c r="E3" s="6" t="s">
        <v>117</v>
      </c>
      <c r="F3" s="7" t="s">
        <v>0</v>
      </c>
    </row>
    <row r="4" spans="2:16" x14ac:dyDescent="0.25">
      <c r="B4" s="8" t="s">
        <v>48</v>
      </c>
      <c r="C4" s="14">
        <v>3580</v>
      </c>
      <c r="D4" s="14">
        <v>5348</v>
      </c>
      <c r="E4" s="14">
        <v>3622</v>
      </c>
      <c r="F4" s="14">
        <v>-1726</v>
      </c>
      <c r="M4" s="1"/>
      <c r="N4" s="1"/>
      <c r="O4" s="1"/>
      <c r="P4" s="1"/>
    </row>
    <row r="5" spans="2:16" x14ac:dyDescent="0.25">
      <c r="B5" s="8" t="s">
        <v>49</v>
      </c>
      <c r="C5" s="14">
        <v>1169</v>
      </c>
      <c r="D5" s="14">
        <v>1747</v>
      </c>
      <c r="E5" s="14">
        <v>1151</v>
      </c>
      <c r="F5" s="14">
        <v>-596</v>
      </c>
      <c r="M5" s="1"/>
      <c r="N5" s="1"/>
      <c r="O5" s="1"/>
      <c r="P5" s="1"/>
    </row>
    <row r="6" spans="2:16" x14ac:dyDescent="0.25">
      <c r="B6" s="8" t="s">
        <v>11</v>
      </c>
      <c r="C6" s="14">
        <v>-1566</v>
      </c>
      <c r="D6" s="14">
        <v>-2340</v>
      </c>
      <c r="E6" s="14">
        <v>-2407</v>
      </c>
      <c r="F6" s="14">
        <v>-67</v>
      </c>
      <c r="M6" s="1"/>
      <c r="N6" s="1"/>
      <c r="O6" s="1"/>
      <c r="P6" s="1"/>
    </row>
    <row r="7" spans="2:16" x14ac:dyDescent="0.25">
      <c r="B7" s="8" t="s">
        <v>50</v>
      </c>
      <c r="C7" s="14">
        <v>-63</v>
      </c>
      <c r="D7" s="14">
        <v>-94</v>
      </c>
      <c r="E7" s="14">
        <v>1028</v>
      </c>
      <c r="F7" s="14">
        <v>1122</v>
      </c>
      <c r="M7" s="1"/>
      <c r="N7" s="1"/>
      <c r="O7" s="1"/>
      <c r="P7" s="1"/>
    </row>
    <row r="8" spans="2:16" x14ac:dyDescent="0.25">
      <c r="B8" s="10" t="s">
        <v>51</v>
      </c>
      <c r="C8" s="14">
        <v>-681</v>
      </c>
      <c r="D8" s="14">
        <v>-1017</v>
      </c>
      <c r="E8" s="14">
        <v>-353</v>
      </c>
      <c r="F8" s="14">
        <v>664</v>
      </c>
      <c r="M8" s="1"/>
      <c r="N8" s="1"/>
      <c r="O8" s="1"/>
      <c r="P8" s="1"/>
    </row>
    <row r="9" spans="2:16" x14ac:dyDescent="0.25">
      <c r="B9" s="10" t="s">
        <v>52</v>
      </c>
      <c r="C9" s="14">
        <v>571</v>
      </c>
      <c r="D9" s="14">
        <v>853</v>
      </c>
      <c r="E9" s="14">
        <v>1059</v>
      </c>
      <c r="F9" s="14">
        <v>206</v>
      </c>
      <c r="M9" s="1"/>
      <c r="N9" s="1"/>
      <c r="O9" s="1"/>
      <c r="P9" s="1"/>
    </row>
    <row r="10" spans="2:16" x14ac:dyDescent="0.25">
      <c r="B10" s="10" t="s">
        <v>53</v>
      </c>
      <c r="C10" s="14">
        <v>47</v>
      </c>
      <c r="D10" s="14">
        <v>70</v>
      </c>
      <c r="E10" s="14">
        <v>322</v>
      </c>
      <c r="F10" s="14">
        <v>252</v>
      </c>
      <c r="M10" s="1"/>
      <c r="N10" s="1"/>
      <c r="O10" s="1"/>
      <c r="P10" s="1"/>
    </row>
    <row r="11" spans="2:16" x14ac:dyDescent="0.25">
      <c r="B11" s="8" t="s">
        <v>29</v>
      </c>
      <c r="C11" s="14">
        <v>297</v>
      </c>
      <c r="D11" s="14">
        <v>444</v>
      </c>
      <c r="E11" s="14">
        <v>146</v>
      </c>
      <c r="F11" s="14">
        <v>-298</v>
      </c>
      <c r="M11" s="1"/>
      <c r="N11" s="1"/>
      <c r="O11" s="1"/>
      <c r="P11" s="1"/>
    </row>
    <row r="12" spans="2:16" x14ac:dyDescent="0.25">
      <c r="B12" s="9" t="s">
        <v>21</v>
      </c>
      <c r="C12" s="16">
        <v>3417</v>
      </c>
      <c r="D12" s="16">
        <v>5105</v>
      </c>
      <c r="E12" s="16">
        <v>3540</v>
      </c>
      <c r="F12" s="16">
        <v>-1565</v>
      </c>
      <c r="M12" s="1"/>
      <c r="N12" s="1"/>
      <c r="O12" s="1"/>
      <c r="P12" s="1"/>
    </row>
    <row r="13" spans="2:16" x14ac:dyDescent="0.25">
      <c r="B13" s="8" t="s">
        <v>54</v>
      </c>
      <c r="C13" s="14">
        <v>-644</v>
      </c>
      <c r="D13" s="14">
        <v>-962</v>
      </c>
      <c r="E13" s="14">
        <v>-348</v>
      </c>
      <c r="F13" s="17">
        <v>614</v>
      </c>
      <c r="M13" s="1"/>
      <c r="N13" s="1"/>
      <c r="O13" s="1"/>
      <c r="P13" s="1"/>
    </row>
    <row r="14" spans="2:16" x14ac:dyDescent="0.25">
      <c r="B14" s="8" t="s">
        <v>55</v>
      </c>
      <c r="C14" s="14">
        <v>-8281</v>
      </c>
      <c r="D14" s="14">
        <v>-12371</v>
      </c>
      <c r="E14" s="14">
        <v>4300</v>
      </c>
      <c r="F14" s="17">
        <v>16671</v>
      </c>
      <c r="M14" s="1"/>
      <c r="N14" s="1"/>
      <c r="O14" s="1"/>
      <c r="P14" s="1"/>
    </row>
    <row r="15" spans="2:16" x14ac:dyDescent="0.25">
      <c r="B15" s="8" t="s">
        <v>56</v>
      </c>
      <c r="C15" s="14">
        <v>290</v>
      </c>
      <c r="D15" s="14">
        <v>433</v>
      </c>
      <c r="E15" s="14">
        <v>153</v>
      </c>
      <c r="F15" s="17">
        <v>-280</v>
      </c>
      <c r="M15" s="1"/>
      <c r="N15" s="1"/>
      <c r="O15" s="1"/>
      <c r="P15" s="1"/>
    </row>
    <row r="16" spans="2:16" x14ac:dyDescent="0.25">
      <c r="B16" s="8" t="s">
        <v>57</v>
      </c>
      <c r="C16" s="14">
        <v>4427</v>
      </c>
      <c r="D16" s="14">
        <v>6613</v>
      </c>
      <c r="E16" s="14">
        <v>1352</v>
      </c>
      <c r="F16" s="17">
        <v>-5261</v>
      </c>
      <c r="M16" s="1"/>
      <c r="N16" s="1"/>
      <c r="O16" s="1"/>
      <c r="P16" s="1"/>
    </row>
    <row r="17" spans="2:16" x14ac:dyDescent="0.25">
      <c r="B17" s="9" t="s">
        <v>36</v>
      </c>
      <c r="C17" s="16">
        <v>-791</v>
      </c>
      <c r="D17" s="16">
        <v>-1182</v>
      </c>
      <c r="E17" s="16">
        <v>8997</v>
      </c>
      <c r="F17" s="16">
        <v>10179</v>
      </c>
      <c r="M17" s="1"/>
      <c r="N17" s="1"/>
      <c r="O17" s="1"/>
      <c r="P17" s="1"/>
    </row>
    <row r="18" spans="2:16" x14ac:dyDescent="0.25">
      <c r="B18" s="8" t="s">
        <v>54</v>
      </c>
      <c r="C18" s="14">
        <v>-1</v>
      </c>
      <c r="D18" s="14">
        <v>-2</v>
      </c>
      <c r="E18" s="14">
        <v>-2</v>
      </c>
      <c r="F18" s="17">
        <f t="shared" ref="F18:F20" si="0">E18-D18</f>
        <v>0</v>
      </c>
      <c r="M18" s="1"/>
      <c r="N18" s="1"/>
      <c r="O18" s="1"/>
      <c r="P18" s="1"/>
    </row>
    <row r="19" spans="2:16" x14ac:dyDescent="0.25">
      <c r="B19" s="8" t="s">
        <v>37</v>
      </c>
      <c r="C19" s="14">
        <v>-199</v>
      </c>
      <c r="D19" s="14">
        <v>-296</v>
      </c>
      <c r="E19" s="14">
        <v>-184</v>
      </c>
      <c r="F19" s="14">
        <f t="shared" si="0"/>
        <v>112</v>
      </c>
      <c r="M19" s="1"/>
      <c r="N19" s="1"/>
      <c r="O19" s="1"/>
      <c r="P19" s="1"/>
    </row>
    <row r="20" spans="2:16" x14ac:dyDescent="0.25">
      <c r="B20" s="9" t="s">
        <v>38</v>
      </c>
      <c r="C20" s="16">
        <f>SUM(C17:C19)</f>
        <v>-991</v>
      </c>
      <c r="D20" s="16">
        <f>SUM(D17:D19)</f>
        <v>-1480</v>
      </c>
      <c r="E20" s="16">
        <f>SUM(E17:E19)</f>
        <v>8811</v>
      </c>
      <c r="F20" s="16">
        <f t="shared" si="0"/>
        <v>10291</v>
      </c>
      <c r="M20" s="1"/>
      <c r="N20" s="1"/>
      <c r="O20" s="1"/>
      <c r="P20" s="1"/>
    </row>
    <row r="22" spans="2:16" x14ac:dyDescent="0.25">
      <c r="B22" s="8"/>
      <c r="C22" s="39" t="s">
        <v>4</v>
      </c>
      <c r="D22" s="39" t="s">
        <v>5</v>
      </c>
      <c r="E22" s="39" t="s">
        <v>5</v>
      </c>
      <c r="F22" s="1"/>
    </row>
    <row r="23" spans="2:16" x14ac:dyDescent="0.25">
      <c r="B23" s="12" t="s">
        <v>58</v>
      </c>
      <c r="C23" s="4" t="s">
        <v>6</v>
      </c>
      <c r="D23" s="4" t="s">
        <v>6</v>
      </c>
      <c r="E23" s="4" t="s">
        <v>6</v>
      </c>
      <c r="F23" s="4" t="s">
        <v>7</v>
      </c>
    </row>
    <row r="24" spans="2:16" ht="15.75" thickBot="1" x14ac:dyDescent="0.3">
      <c r="B24" s="13" t="s">
        <v>59</v>
      </c>
      <c r="C24" s="6" t="s">
        <v>116</v>
      </c>
      <c r="D24" s="6" t="s">
        <v>116</v>
      </c>
      <c r="E24" s="6" t="s">
        <v>117</v>
      </c>
      <c r="F24" s="7" t="s">
        <v>0</v>
      </c>
    </row>
    <row r="25" spans="2:16" x14ac:dyDescent="0.25">
      <c r="B25" s="8" t="s">
        <v>8</v>
      </c>
      <c r="C25" s="14">
        <v>675</v>
      </c>
      <c r="D25" s="14">
        <v>1007.936</v>
      </c>
      <c r="E25" s="14">
        <v>4931.6980000000003</v>
      </c>
      <c r="F25" s="17">
        <f t="shared" ref="F25:F37" si="1">E25-D25</f>
        <v>3923.7620000000002</v>
      </c>
      <c r="M25" s="1"/>
      <c r="N25" s="1"/>
      <c r="O25" s="1"/>
      <c r="P25" s="1"/>
    </row>
    <row r="26" spans="2:16" x14ac:dyDescent="0.25">
      <c r="B26" s="8" t="s">
        <v>9</v>
      </c>
      <c r="C26" s="14">
        <v>-278</v>
      </c>
      <c r="D26" s="14">
        <v>-413.142</v>
      </c>
      <c r="E26" s="14">
        <v>-1692.319</v>
      </c>
      <c r="F26" s="17">
        <f t="shared" si="1"/>
        <v>-1279.1769999999999</v>
      </c>
      <c r="M26" s="1"/>
      <c r="N26" s="1"/>
      <c r="O26" s="1"/>
      <c r="P26" s="1"/>
    </row>
    <row r="27" spans="2:16" x14ac:dyDescent="0.25">
      <c r="B27" s="9" t="s">
        <v>60</v>
      </c>
      <c r="C27" s="16">
        <f t="shared" ref="C27:E27" si="2">SUM(C25:C26)</f>
        <v>397</v>
      </c>
      <c r="D27" s="16">
        <f t="shared" si="2"/>
        <v>594.7940000000001</v>
      </c>
      <c r="E27" s="16">
        <f t="shared" si="2"/>
        <v>3239.3790000000004</v>
      </c>
      <c r="F27" s="16">
        <f t="shared" si="1"/>
        <v>2644.585</v>
      </c>
      <c r="M27" s="1"/>
      <c r="N27" s="1"/>
      <c r="O27" s="1"/>
      <c r="P27" s="1"/>
    </row>
    <row r="28" spans="2:16" x14ac:dyDescent="0.25">
      <c r="B28" t="s">
        <v>11</v>
      </c>
      <c r="C28" s="14">
        <v>-282</v>
      </c>
      <c r="D28" s="14">
        <v>-422</v>
      </c>
      <c r="E28" s="14">
        <v>-392</v>
      </c>
      <c r="F28" s="17">
        <f t="shared" si="1"/>
        <v>30</v>
      </c>
      <c r="M28" s="1"/>
      <c r="N28" s="1"/>
      <c r="O28" s="1"/>
      <c r="P28" s="1"/>
    </row>
    <row r="29" spans="2:16" x14ac:dyDescent="0.25">
      <c r="B29" t="s">
        <v>51</v>
      </c>
      <c r="C29" s="14">
        <v>-4</v>
      </c>
      <c r="D29" s="14">
        <v>-6</v>
      </c>
      <c r="E29" s="14">
        <v>0</v>
      </c>
      <c r="F29" s="17">
        <f t="shared" si="1"/>
        <v>6</v>
      </c>
      <c r="M29" s="1"/>
      <c r="N29" s="1"/>
      <c r="O29" s="1"/>
      <c r="P29" s="1"/>
    </row>
    <row r="30" spans="2:16" x14ac:dyDescent="0.25">
      <c r="B30" t="s">
        <v>29</v>
      </c>
      <c r="C30" s="14">
        <v>737</v>
      </c>
      <c r="D30" s="14">
        <v>1101</v>
      </c>
      <c r="E30" s="14">
        <v>-1267</v>
      </c>
      <c r="F30" s="17">
        <f t="shared" si="1"/>
        <v>-2368</v>
      </c>
      <c r="M30" s="1"/>
      <c r="N30" s="1"/>
      <c r="O30" s="1"/>
      <c r="P30" s="1"/>
    </row>
    <row r="31" spans="2:16" x14ac:dyDescent="0.25">
      <c r="B31" s="9" t="s">
        <v>21</v>
      </c>
      <c r="C31" s="16">
        <f t="shared" ref="C31:D31" si="3">SUM(C27:C30)</f>
        <v>848</v>
      </c>
      <c r="D31" s="16">
        <f t="shared" si="3"/>
        <v>1267.7940000000001</v>
      </c>
      <c r="E31" s="16">
        <f>SUM(E27:E30)</f>
        <v>1580.3790000000004</v>
      </c>
      <c r="F31" s="16">
        <f t="shared" si="1"/>
        <v>312.58500000000026</v>
      </c>
      <c r="M31" s="1"/>
      <c r="N31" s="1"/>
      <c r="O31" s="1"/>
      <c r="P31" s="1"/>
    </row>
    <row r="32" spans="2:16" x14ac:dyDescent="0.25">
      <c r="B32" s="8" t="s">
        <v>54</v>
      </c>
      <c r="C32" s="14">
        <v>-158</v>
      </c>
      <c r="D32" s="14">
        <v>-236</v>
      </c>
      <c r="E32" s="14">
        <v>-143</v>
      </c>
      <c r="F32" s="17">
        <f t="shared" si="1"/>
        <v>93</v>
      </c>
      <c r="M32" s="1"/>
      <c r="N32" s="1"/>
      <c r="O32" s="1"/>
      <c r="P32" s="1"/>
    </row>
    <row r="33" spans="2:16" x14ac:dyDescent="0.25">
      <c r="B33" s="8" t="s">
        <v>57</v>
      </c>
      <c r="C33" s="14">
        <v>-2760</v>
      </c>
      <c r="D33" s="14">
        <v>-4124</v>
      </c>
      <c r="E33" s="14">
        <v>-2796</v>
      </c>
      <c r="F33" s="17">
        <f t="shared" si="1"/>
        <v>1328</v>
      </c>
      <c r="M33" s="1"/>
      <c r="N33" s="1"/>
      <c r="O33" s="1"/>
      <c r="P33" s="1"/>
    </row>
    <row r="34" spans="2:16" x14ac:dyDescent="0.25">
      <c r="B34" s="9" t="s">
        <v>36</v>
      </c>
      <c r="C34" s="16">
        <f>SUM(C31:C33)</f>
        <v>-2070</v>
      </c>
      <c r="D34" s="16">
        <f>SUM(D31:D33)</f>
        <v>-3092.2060000000001</v>
      </c>
      <c r="E34" s="16">
        <f>SUM(E31:E33)</f>
        <v>-1358.6209999999996</v>
      </c>
      <c r="F34" s="16">
        <f t="shared" si="1"/>
        <v>1733.5850000000005</v>
      </c>
      <c r="M34" s="1"/>
      <c r="N34" s="1"/>
      <c r="O34" s="1"/>
      <c r="P34" s="1"/>
    </row>
    <row r="35" spans="2:16" x14ac:dyDescent="0.25">
      <c r="B35" s="8" t="s">
        <v>54</v>
      </c>
      <c r="C35" s="14">
        <v>-50</v>
      </c>
      <c r="D35" s="14">
        <v>-74</v>
      </c>
      <c r="E35" s="14">
        <v>-99</v>
      </c>
      <c r="F35" s="17">
        <f t="shared" si="1"/>
        <v>-25</v>
      </c>
      <c r="M35" s="1"/>
      <c r="N35" s="1"/>
      <c r="O35" s="1"/>
      <c r="P35" s="1"/>
    </row>
    <row r="36" spans="2:16" x14ac:dyDescent="0.25">
      <c r="B36" s="8" t="s">
        <v>37</v>
      </c>
      <c r="C36" s="14">
        <v>-392</v>
      </c>
      <c r="D36" s="14">
        <v>-586</v>
      </c>
      <c r="E36" s="14">
        <v>-97</v>
      </c>
      <c r="F36" s="17">
        <f t="shared" si="1"/>
        <v>489</v>
      </c>
      <c r="M36" s="1"/>
      <c r="N36" s="1"/>
      <c r="O36" s="1"/>
      <c r="P36" s="1"/>
    </row>
    <row r="37" spans="2:16" x14ac:dyDescent="0.25">
      <c r="B37" s="9" t="s">
        <v>38</v>
      </c>
      <c r="C37" s="16">
        <v>-2512</v>
      </c>
      <c r="D37" s="16">
        <v>-3752.2060000000001</v>
      </c>
      <c r="E37" s="16">
        <v>-1554.6209999999996</v>
      </c>
      <c r="F37" s="16">
        <f t="shared" si="1"/>
        <v>2197.5850000000005</v>
      </c>
      <c r="M37" s="1"/>
      <c r="N37" s="1"/>
      <c r="O37" s="1"/>
      <c r="P37" s="1"/>
    </row>
    <row r="38" spans="2:16" x14ac:dyDescent="0.25">
      <c r="B38" s="8"/>
      <c r="C38" s="18"/>
      <c r="D38" s="18"/>
      <c r="E38" s="18"/>
      <c r="F38" s="18"/>
    </row>
    <row r="39" spans="2:16" x14ac:dyDescent="0.25">
      <c r="B39" s="8"/>
      <c r="C39" s="18"/>
      <c r="D39" s="18"/>
      <c r="E39" s="18"/>
      <c r="F39" s="18"/>
    </row>
    <row r="40" spans="2:16" x14ac:dyDescent="0.25">
      <c r="B40" s="12" t="s">
        <v>61</v>
      </c>
      <c r="C40" s="18"/>
      <c r="D40" s="4" t="s">
        <v>118</v>
      </c>
      <c r="E40" s="4" t="s">
        <v>118</v>
      </c>
      <c r="F40" s="4" t="s">
        <v>7</v>
      </c>
    </row>
    <row r="41" spans="2:16" ht="15.75" thickBot="1" x14ac:dyDescent="0.3">
      <c r="B41" s="13" t="s">
        <v>62</v>
      </c>
      <c r="C41" s="18"/>
      <c r="D41" s="6">
        <v>2023</v>
      </c>
      <c r="E41" s="6">
        <v>2024</v>
      </c>
      <c r="F41" s="7" t="s">
        <v>0</v>
      </c>
    </row>
    <row r="42" spans="2:16" x14ac:dyDescent="0.25">
      <c r="B42" s="9" t="s">
        <v>63</v>
      </c>
      <c r="C42" s="18"/>
      <c r="D42" s="19">
        <f>SUM(D43:D44)</f>
        <v>32.71324059865934</v>
      </c>
      <c r="E42" s="19">
        <f>SUM(E43:E44)</f>
        <v>37.624617974969404</v>
      </c>
      <c r="F42" s="19">
        <f>E42-D42</f>
        <v>4.9113773763100639</v>
      </c>
      <c r="M42" s="1"/>
      <c r="N42" s="1"/>
      <c r="O42" s="1"/>
      <c r="P42" s="1"/>
    </row>
    <row r="43" spans="2:16" x14ac:dyDescent="0.25">
      <c r="B43" s="10" t="s">
        <v>64</v>
      </c>
      <c r="C43" s="18"/>
      <c r="D43" s="20">
        <v>23.472194889773828</v>
      </c>
      <c r="E43" s="20">
        <v>25.079069409609055</v>
      </c>
      <c r="F43" s="20">
        <f t="shared" ref="F43:F50" si="4">E43-D43</f>
        <v>1.6068745198352268</v>
      </c>
      <c r="M43" s="1"/>
      <c r="N43" s="1"/>
      <c r="O43" s="1"/>
      <c r="P43" s="1"/>
    </row>
    <row r="44" spans="2:16" x14ac:dyDescent="0.25">
      <c r="B44" s="10" t="s">
        <v>65</v>
      </c>
      <c r="C44" s="18"/>
      <c r="D44" s="20">
        <f>SUM(D45:D46)</f>
        <v>9.2410457088855118</v>
      </c>
      <c r="E44" s="20">
        <f>SUM(E45:E46)</f>
        <v>12.545548565360347</v>
      </c>
      <c r="F44" s="20">
        <f t="shared" si="4"/>
        <v>3.3045028564748353</v>
      </c>
      <c r="M44" s="1"/>
      <c r="N44" s="1"/>
      <c r="O44" s="1"/>
      <c r="P44" s="1"/>
    </row>
    <row r="45" spans="2:16" x14ac:dyDescent="0.25">
      <c r="B45" s="21" t="s">
        <v>66</v>
      </c>
      <c r="C45" s="18"/>
      <c r="D45" s="20">
        <v>9.2024140382427166</v>
      </c>
      <c r="E45" s="20">
        <v>12.324956325192604</v>
      </c>
      <c r="F45" s="20">
        <f t="shared" si="4"/>
        <v>3.1225422869498871</v>
      </c>
      <c r="M45" s="1"/>
      <c r="N45" s="1"/>
      <c r="O45" s="1"/>
      <c r="P45" s="1"/>
    </row>
    <row r="46" spans="2:16" x14ac:dyDescent="0.25">
      <c r="B46" s="21" t="s">
        <v>67</v>
      </c>
      <c r="C46" s="18"/>
      <c r="D46" s="20">
        <v>3.8631670642795331E-2</v>
      </c>
      <c r="E46" s="20">
        <v>0.2205922401677434</v>
      </c>
      <c r="F46" s="20">
        <f t="shared" si="4"/>
        <v>0.18196056952494807</v>
      </c>
      <c r="M46" s="1"/>
      <c r="N46" s="1"/>
      <c r="O46" s="1"/>
      <c r="P46" s="1"/>
    </row>
    <row r="47" spans="2:16" x14ac:dyDescent="0.25">
      <c r="B47" s="9" t="s">
        <v>68</v>
      </c>
      <c r="C47" s="18"/>
      <c r="D47" s="22">
        <v>6.096165616045246E-2</v>
      </c>
      <c r="E47" s="22">
        <v>6.5887477043091211E-2</v>
      </c>
      <c r="F47" s="22">
        <f t="shared" si="4"/>
        <v>4.9258208826387512E-3</v>
      </c>
      <c r="M47" s="1"/>
      <c r="N47" s="1"/>
      <c r="O47" s="1"/>
      <c r="P47" s="1"/>
    </row>
    <row r="48" spans="2:16" x14ac:dyDescent="0.25">
      <c r="B48" s="10" t="s">
        <v>69</v>
      </c>
      <c r="C48" s="18"/>
      <c r="D48" s="23">
        <v>7.1980688470706503E-2</v>
      </c>
      <c r="E48" s="23">
        <v>0.10378096759443368</v>
      </c>
      <c r="F48" s="23">
        <f t="shared" si="4"/>
        <v>3.1800279123727182E-2</v>
      </c>
      <c r="M48" s="1"/>
      <c r="N48" s="1"/>
      <c r="O48" s="1"/>
      <c r="P48" s="1"/>
    </row>
    <row r="49" spans="2:16" x14ac:dyDescent="0.25">
      <c r="B49" s="10" t="s">
        <v>70</v>
      </c>
      <c r="C49" s="18"/>
      <c r="D49" s="23">
        <v>4.1524626215814431E-2</v>
      </c>
      <c r="E49" s="23">
        <v>3.0422955078621635E-2</v>
      </c>
      <c r="F49" s="23">
        <f t="shared" si="4"/>
        <v>-1.1101671137192796E-2</v>
      </c>
      <c r="M49" s="1"/>
      <c r="N49" s="1"/>
      <c r="O49" s="1"/>
      <c r="P49" s="1"/>
    </row>
    <row r="50" spans="2:16" x14ac:dyDescent="0.25">
      <c r="B50" s="21" t="s">
        <v>66</v>
      </c>
      <c r="C50" s="18"/>
      <c r="D50" s="23">
        <v>3.3963370386732007E-2</v>
      </c>
      <c r="E50" s="23">
        <v>2.6606490909352378E-2</v>
      </c>
      <c r="F50" s="23">
        <f t="shared" si="4"/>
        <v>-7.3568794773796291E-3</v>
      </c>
      <c r="M50" s="1"/>
      <c r="N50" s="1"/>
      <c r="O50" s="1"/>
      <c r="P50" s="1"/>
    </row>
    <row r="51" spans="2:16" x14ac:dyDescent="0.25">
      <c r="B51" s="21" t="s">
        <v>67</v>
      </c>
      <c r="C51" s="18"/>
      <c r="D51" s="23" t="s">
        <v>113</v>
      </c>
      <c r="E51" s="57" t="s">
        <v>113</v>
      </c>
      <c r="F51" s="23" t="s">
        <v>1</v>
      </c>
      <c r="M51" s="1"/>
      <c r="N51" s="1"/>
      <c r="O51" s="1"/>
      <c r="P51" s="1"/>
    </row>
    <row r="52" spans="2:16" x14ac:dyDescent="0.25">
      <c r="B52" s="24" t="s">
        <v>29</v>
      </c>
      <c r="C52" s="18"/>
      <c r="D52" s="25"/>
      <c r="E52" s="25"/>
      <c r="F52" s="25"/>
      <c r="M52" s="1"/>
      <c r="N52" s="1"/>
      <c r="O52" s="1"/>
      <c r="P52" s="1"/>
    </row>
    <row r="53" spans="2:16" x14ac:dyDescent="0.25">
      <c r="B53" s="26" t="s">
        <v>71</v>
      </c>
      <c r="C53" s="18"/>
      <c r="D53" s="20">
        <v>10.673954</v>
      </c>
      <c r="E53" s="20">
        <v>10.740945999999999</v>
      </c>
      <c r="F53" s="20">
        <f t="shared" ref="F53:F54" si="5">E53-D53</f>
        <v>6.6991999999999052E-2</v>
      </c>
      <c r="M53" s="1"/>
      <c r="N53" s="1"/>
      <c r="O53" s="1"/>
      <c r="P53" s="1"/>
    </row>
    <row r="54" spans="2:16" x14ac:dyDescent="0.25">
      <c r="B54" s="8" t="s">
        <v>72</v>
      </c>
      <c r="C54" s="18"/>
      <c r="D54" s="23">
        <v>1.1703097362421905E-3</v>
      </c>
      <c r="E54" s="23">
        <v>1.290820037076015E-3</v>
      </c>
      <c r="F54" s="23">
        <f t="shared" si="5"/>
        <v>1.2051030083382454E-4</v>
      </c>
      <c r="M54" s="1"/>
      <c r="N54" s="1"/>
      <c r="O54" s="1"/>
      <c r="P54" s="1"/>
    </row>
    <row r="55" spans="2:16" x14ac:dyDescent="0.25">
      <c r="B55" s="24" t="s">
        <v>73</v>
      </c>
      <c r="C55" s="18"/>
      <c r="D55" s="25"/>
      <c r="E55" s="25"/>
      <c r="F55" s="25"/>
      <c r="M55" s="1"/>
      <c r="N55" s="1"/>
      <c r="O55" s="1"/>
      <c r="P55" s="1"/>
    </row>
    <row r="56" spans="2:16" x14ac:dyDescent="0.25">
      <c r="B56" t="s">
        <v>74</v>
      </c>
      <c r="C56" s="18"/>
      <c r="D56" s="27">
        <v>28.248250000000006</v>
      </c>
      <c r="E56" s="27">
        <v>71.750470000000007</v>
      </c>
      <c r="F56" s="20">
        <f t="shared" ref="F56:F60" si="6">E56-D56</f>
        <v>43.502220000000001</v>
      </c>
      <c r="M56" s="1"/>
      <c r="N56" s="1"/>
      <c r="O56" s="1"/>
      <c r="P56" s="1"/>
    </row>
    <row r="57" spans="2:16" x14ac:dyDescent="0.25">
      <c r="B57" t="s">
        <v>75</v>
      </c>
      <c r="C57" s="18"/>
      <c r="D57">
        <v>3.8</v>
      </c>
      <c r="E57">
        <v>3.8</v>
      </c>
      <c r="F57" s="20">
        <f t="shared" si="6"/>
        <v>0</v>
      </c>
      <c r="M57" s="1"/>
      <c r="N57" s="1"/>
      <c r="O57" s="1"/>
      <c r="P57" s="1"/>
    </row>
    <row r="58" spans="2:16" x14ac:dyDescent="0.25">
      <c r="B58" s="24" t="s">
        <v>76</v>
      </c>
      <c r="C58" s="18"/>
      <c r="D58" s="25"/>
      <c r="E58" s="25"/>
      <c r="F58" s="25"/>
      <c r="M58" s="1"/>
      <c r="N58" s="1"/>
      <c r="O58" s="1"/>
      <c r="P58" s="1"/>
    </row>
    <row r="59" spans="2:16" x14ac:dyDescent="0.25">
      <c r="B59" t="s">
        <v>77</v>
      </c>
      <c r="C59" s="18"/>
      <c r="D59" s="1">
        <v>1278</v>
      </c>
      <c r="E59" s="1">
        <v>2345</v>
      </c>
      <c r="F59" s="14">
        <f t="shared" si="6"/>
        <v>1067</v>
      </c>
      <c r="M59" s="1"/>
      <c r="N59" s="1"/>
      <c r="O59" s="1"/>
      <c r="P59" s="1"/>
    </row>
    <row r="60" spans="2:16" x14ac:dyDescent="0.25">
      <c r="B60" s="29" t="s">
        <v>78</v>
      </c>
      <c r="C60" s="18"/>
      <c r="D60" s="1">
        <v>682</v>
      </c>
      <c r="E60" s="1">
        <v>1383</v>
      </c>
      <c r="F60" s="14">
        <f t="shared" si="6"/>
        <v>701</v>
      </c>
      <c r="M60" s="1"/>
      <c r="N60" s="1"/>
      <c r="O60" s="1"/>
      <c r="P60" s="1"/>
    </row>
    <row r="61" spans="2:16" x14ac:dyDescent="0.25">
      <c r="C61" s="18"/>
      <c r="D61" s="15"/>
      <c r="E61" s="15"/>
      <c r="F61" s="15"/>
    </row>
    <row r="62" spans="2:16" x14ac:dyDescent="0.25">
      <c r="C62" s="18"/>
    </row>
    <row r="63" spans="2:16" x14ac:dyDescent="0.25">
      <c r="C63" s="18"/>
    </row>
    <row r="64" spans="2:16" x14ac:dyDescent="0.25">
      <c r="C64" s="18"/>
    </row>
    <row r="65" spans="3:3" x14ac:dyDescent="0.25">
      <c r="C65" s="18"/>
    </row>
    <row r="66" spans="3:3" x14ac:dyDescent="0.25">
      <c r="C66" s="18"/>
    </row>
    <row r="67" spans="3:3" x14ac:dyDescent="0.25">
      <c r="C67" s="1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FDEA-FAC2-4D92-A671-A96D9ABD91E0}">
  <sheetPr>
    <pageSetUpPr fitToPage="1"/>
  </sheetPr>
  <dimension ref="B1:F68"/>
  <sheetViews>
    <sheetView showGridLines="0" zoomScale="70" zoomScaleNormal="70" workbookViewId="0">
      <pane xSplit="2" ySplit="3" topLeftCell="D4" activePane="bottomRight" state="frozen"/>
      <selection activeCell="E4" sqref="E4"/>
      <selection pane="topRight" activeCell="E4" sqref="E4"/>
      <selection pane="bottomLeft" activeCell="E4" sqref="E4"/>
      <selection pane="bottomRight" activeCell="B1" sqref="B1"/>
    </sheetView>
  </sheetViews>
  <sheetFormatPr defaultColWidth="8.85546875" defaultRowHeight="15" x14ac:dyDescent="0.25"/>
  <cols>
    <col min="1" max="1" width="4.42578125" customWidth="1"/>
    <col min="2" max="2" width="54.140625" customWidth="1"/>
    <col min="3" max="5" width="12.140625" bestFit="1" customWidth="1"/>
    <col min="6" max="6" width="12.140625" customWidth="1"/>
  </cols>
  <sheetData>
    <row r="1" spans="2:6" ht="18.75" x14ac:dyDescent="0.3">
      <c r="B1" s="53" t="s">
        <v>120</v>
      </c>
      <c r="C1" s="39" t="s">
        <v>4</v>
      </c>
      <c r="D1" s="39" t="s">
        <v>5</v>
      </c>
      <c r="E1" s="39" t="s">
        <v>5</v>
      </c>
      <c r="F1" s="1"/>
    </row>
    <row r="2" spans="2:6" x14ac:dyDescent="0.25">
      <c r="B2" s="3" t="s">
        <v>115</v>
      </c>
      <c r="C2" s="4" t="s">
        <v>6</v>
      </c>
      <c r="D2" s="4" t="s">
        <v>6</v>
      </c>
      <c r="E2" s="4" t="s">
        <v>6</v>
      </c>
      <c r="F2" s="4" t="s">
        <v>7</v>
      </c>
    </row>
    <row r="3" spans="2:6" ht="15.75" thickBot="1" x14ac:dyDescent="0.3">
      <c r="B3" s="5" t="s">
        <v>3</v>
      </c>
      <c r="C3" s="6" t="s">
        <v>116</v>
      </c>
      <c r="D3" s="6" t="s">
        <v>116</v>
      </c>
      <c r="E3" s="6" t="s">
        <v>117</v>
      </c>
      <c r="F3" s="7" t="s">
        <v>0</v>
      </c>
    </row>
    <row r="4" spans="2:6" x14ac:dyDescent="0.25">
      <c r="B4" s="8" t="s">
        <v>79</v>
      </c>
      <c r="C4" s="17">
        <v>8511</v>
      </c>
      <c r="D4" s="17">
        <v>12715</v>
      </c>
      <c r="E4" s="17">
        <v>14543</v>
      </c>
      <c r="F4" s="17">
        <f>E4-D4</f>
        <v>1828</v>
      </c>
    </row>
    <row r="5" spans="2:6" x14ac:dyDescent="0.25">
      <c r="B5" s="8" t="s">
        <v>18</v>
      </c>
      <c r="C5" s="17">
        <v>5734</v>
      </c>
      <c r="D5" s="17">
        <v>8566</v>
      </c>
      <c r="E5" s="17">
        <v>9527</v>
      </c>
      <c r="F5" s="17">
        <f t="shared" ref="F5:F26" si="0">E5-D5</f>
        <v>961</v>
      </c>
    </row>
    <row r="6" spans="2:6" x14ac:dyDescent="0.25">
      <c r="B6" s="8" t="s">
        <v>80</v>
      </c>
      <c r="C6" s="17">
        <f t="shared" ref="C6:E6" si="1">SUM(C7:C11)</f>
        <v>420</v>
      </c>
      <c r="D6" s="17">
        <f t="shared" si="1"/>
        <v>629</v>
      </c>
      <c r="E6" s="17">
        <f t="shared" si="1"/>
        <v>1258</v>
      </c>
      <c r="F6" s="17">
        <f t="shared" si="0"/>
        <v>629</v>
      </c>
    </row>
    <row r="7" spans="2:6" x14ac:dyDescent="0.25">
      <c r="B7" s="10" t="s">
        <v>81</v>
      </c>
      <c r="C7" s="17">
        <v>95</v>
      </c>
      <c r="D7" s="17">
        <v>143</v>
      </c>
      <c r="E7" s="17">
        <v>-967</v>
      </c>
      <c r="F7" s="17">
        <f t="shared" si="0"/>
        <v>-1110</v>
      </c>
    </row>
    <row r="8" spans="2:6" x14ac:dyDescent="0.25">
      <c r="B8" s="10" t="s">
        <v>82</v>
      </c>
      <c r="C8" s="17">
        <v>-900</v>
      </c>
      <c r="D8" s="17">
        <v>-1344</v>
      </c>
      <c r="E8" s="17">
        <v>-369</v>
      </c>
      <c r="F8" s="17">
        <f t="shared" si="0"/>
        <v>975</v>
      </c>
    </row>
    <row r="9" spans="2:6" x14ac:dyDescent="0.25">
      <c r="B9" s="10" t="s">
        <v>83</v>
      </c>
      <c r="C9" s="17">
        <v>81</v>
      </c>
      <c r="D9" s="17">
        <v>120</v>
      </c>
      <c r="E9" s="17">
        <v>567</v>
      </c>
      <c r="F9" s="17">
        <f t="shared" si="0"/>
        <v>447</v>
      </c>
    </row>
    <row r="10" spans="2:6" x14ac:dyDescent="0.25">
      <c r="B10" s="10" t="s">
        <v>84</v>
      </c>
      <c r="C10" s="17">
        <v>1049</v>
      </c>
      <c r="D10" s="17">
        <v>1568</v>
      </c>
      <c r="E10" s="17">
        <v>1431</v>
      </c>
      <c r="F10" s="17">
        <f t="shared" si="0"/>
        <v>-137</v>
      </c>
    </row>
    <row r="11" spans="2:6" x14ac:dyDescent="0.25">
      <c r="B11" s="10" t="s">
        <v>85</v>
      </c>
      <c r="C11" s="17">
        <v>95</v>
      </c>
      <c r="D11" s="17">
        <v>142</v>
      </c>
      <c r="E11" s="17">
        <v>596</v>
      </c>
      <c r="F11" s="30">
        <f t="shared" si="0"/>
        <v>454</v>
      </c>
    </row>
    <row r="12" spans="2:6" x14ac:dyDescent="0.25">
      <c r="B12" s="26" t="s">
        <v>86</v>
      </c>
      <c r="C12" s="17">
        <v>211</v>
      </c>
      <c r="D12" s="17">
        <v>315</v>
      </c>
      <c r="E12" s="17">
        <v>0</v>
      </c>
      <c r="F12" s="17">
        <f t="shared" si="0"/>
        <v>-315</v>
      </c>
    </row>
    <row r="13" spans="2:6" x14ac:dyDescent="0.25">
      <c r="B13" s="8" t="s">
        <v>29</v>
      </c>
      <c r="C13" s="17">
        <v>711</v>
      </c>
      <c r="D13" s="17">
        <v>1059</v>
      </c>
      <c r="E13" s="17">
        <v>-447</v>
      </c>
      <c r="F13" s="17">
        <f t="shared" si="0"/>
        <v>-1506</v>
      </c>
    </row>
    <row r="14" spans="2:6" x14ac:dyDescent="0.25">
      <c r="B14" s="9" t="s">
        <v>21</v>
      </c>
      <c r="C14" s="16">
        <f>SUM(C4:C6,C12:C13)</f>
        <v>15587</v>
      </c>
      <c r="D14" s="16">
        <f>SUM(D4:D6,D12:D13)</f>
        <v>23284</v>
      </c>
      <c r="E14" s="16">
        <f>SUM(E4:E6,E12:E13)</f>
        <v>24881</v>
      </c>
      <c r="F14" s="16">
        <f t="shared" si="0"/>
        <v>1597</v>
      </c>
    </row>
    <row r="15" spans="2:6" x14ac:dyDescent="0.25">
      <c r="B15" s="8" t="s">
        <v>54</v>
      </c>
      <c r="C15" s="17">
        <v>-3025</v>
      </c>
      <c r="D15" s="17">
        <v>-4519</v>
      </c>
      <c r="E15" s="17">
        <v>-2608</v>
      </c>
      <c r="F15" s="17">
        <f t="shared" si="0"/>
        <v>1911</v>
      </c>
    </row>
    <row r="16" spans="2:6" x14ac:dyDescent="0.25">
      <c r="B16" s="8" t="s">
        <v>87</v>
      </c>
      <c r="C16" s="17">
        <v>-5690</v>
      </c>
      <c r="D16" s="17">
        <v>-8500</v>
      </c>
      <c r="E16" s="17">
        <v>-9605</v>
      </c>
      <c r="F16" s="17">
        <f t="shared" si="0"/>
        <v>-1105</v>
      </c>
    </row>
    <row r="17" spans="2:6" x14ac:dyDescent="0.25">
      <c r="B17" s="8" t="s">
        <v>81</v>
      </c>
      <c r="C17" s="17">
        <v>-95</v>
      </c>
      <c r="D17" s="17">
        <v>-143</v>
      </c>
      <c r="E17" s="17">
        <v>967</v>
      </c>
      <c r="F17" s="17">
        <f t="shared" si="0"/>
        <v>1110</v>
      </c>
    </row>
    <row r="18" spans="2:6" x14ac:dyDescent="0.25">
      <c r="B18" s="8" t="s">
        <v>88</v>
      </c>
      <c r="C18" s="17">
        <v>9430</v>
      </c>
      <c r="D18" s="17">
        <v>14088</v>
      </c>
      <c r="E18" s="17">
        <v>-1582</v>
      </c>
      <c r="F18" s="17">
        <f t="shared" si="0"/>
        <v>-15670</v>
      </c>
    </row>
    <row r="19" spans="2:6" x14ac:dyDescent="0.25">
      <c r="B19" s="9" t="s">
        <v>36</v>
      </c>
      <c r="C19" s="16">
        <f>SUM(C14:C18)</f>
        <v>16207</v>
      </c>
      <c r="D19" s="16">
        <f>SUM(D14:D18)</f>
        <v>24210</v>
      </c>
      <c r="E19" s="16">
        <f>SUM(E14:E18)</f>
        <v>12053</v>
      </c>
      <c r="F19" s="16">
        <f t="shared" si="0"/>
        <v>-12157</v>
      </c>
    </row>
    <row r="20" spans="2:6" x14ac:dyDescent="0.25">
      <c r="B20" s="8" t="s">
        <v>54</v>
      </c>
      <c r="C20" s="17">
        <v>-2404</v>
      </c>
      <c r="D20" s="17">
        <v>-3592</v>
      </c>
      <c r="E20" s="17">
        <v>-1329</v>
      </c>
      <c r="F20" s="17">
        <f t="shared" si="0"/>
        <v>2263</v>
      </c>
    </row>
    <row r="21" spans="2:6" x14ac:dyDescent="0.25">
      <c r="B21" s="8" t="s">
        <v>89</v>
      </c>
      <c r="C21" s="17">
        <v>-7395</v>
      </c>
      <c r="D21" s="17">
        <v>-11047</v>
      </c>
      <c r="E21" s="17">
        <v>-8292</v>
      </c>
      <c r="F21" s="17">
        <f t="shared" si="0"/>
        <v>2755</v>
      </c>
    </row>
    <row r="22" spans="2:6" x14ac:dyDescent="0.25">
      <c r="B22" s="8" t="s">
        <v>81</v>
      </c>
      <c r="C22" s="17">
        <v>95</v>
      </c>
      <c r="D22" s="17">
        <v>143</v>
      </c>
      <c r="E22" s="17">
        <v>-967</v>
      </c>
      <c r="F22" s="17">
        <f t="shared" si="0"/>
        <v>-1110</v>
      </c>
    </row>
    <row r="23" spans="2:6" x14ac:dyDescent="0.25">
      <c r="B23" s="8" t="s">
        <v>90</v>
      </c>
      <c r="C23" s="17">
        <v>-1365</v>
      </c>
      <c r="D23" s="17">
        <v>-2040</v>
      </c>
      <c r="E23" s="17">
        <v>-1852</v>
      </c>
      <c r="F23" s="17">
        <f t="shared" si="0"/>
        <v>188</v>
      </c>
    </row>
    <row r="24" spans="2:6" x14ac:dyDescent="0.25">
      <c r="B24" s="40" t="s">
        <v>112</v>
      </c>
      <c r="C24" s="17">
        <v>-1767</v>
      </c>
      <c r="D24" s="17">
        <v>-2639</v>
      </c>
      <c r="E24" s="17">
        <v>-140</v>
      </c>
      <c r="F24" s="17">
        <f t="shared" si="0"/>
        <v>2499</v>
      </c>
    </row>
    <row r="25" spans="2:6" x14ac:dyDescent="0.25">
      <c r="B25" s="9" t="s">
        <v>91</v>
      </c>
      <c r="C25" s="16">
        <f>SUM(C20:C24)</f>
        <v>-12836</v>
      </c>
      <c r="D25" s="16">
        <f>SUM(D20:D24)</f>
        <v>-19175</v>
      </c>
      <c r="E25" s="16">
        <f>SUM(E20:E24)</f>
        <v>-12580</v>
      </c>
      <c r="F25" s="16">
        <f t="shared" si="0"/>
        <v>6595</v>
      </c>
    </row>
    <row r="26" spans="2:6" x14ac:dyDescent="0.25">
      <c r="B26" s="9" t="s">
        <v>38</v>
      </c>
      <c r="C26" s="16">
        <f>C25+C19</f>
        <v>3371</v>
      </c>
      <c r="D26" s="16">
        <f>D25+D19</f>
        <v>5035</v>
      </c>
      <c r="E26" s="16">
        <f>E25+E19</f>
        <v>-527</v>
      </c>
      <c r="F26" s="16">
        <f t="shared" si="0"/>
        <v>-5562</v>
      </c>
    </row>
    <row r="27" spans="2:6" x14ac:dyDescent="0.25">
      <c r="B27" s="3"/>
      <c r="C27" s="31"/>
      <c r="D27" s="31"/>
      <c r="E27" s="31"/>
      <c r="F27" s="31"/>
    </row>
    <row r="28" spans="2:6" x14ac:dyDescent="0.25">
      <c r="B28" s="12" t="s">
        <v>93</v>
      </c>
      <c r="C28" s="31"/>
      <c r="D28" s="4" t="s">
        <v>118</v>
      </c>
      <c r="E28" s="4" t="s">
        <v>118</v>
      </c>
      <c r="F28" s="4" t="s">
        <v>7</v>
      </c>
    </row>
    <row r="29" spans="2:6" ht="15.75" thickBot="1" x14ac:dyDescent="0.3">
      <c r="B29" s="13" t="s">
        <v>62</v>
      </c>
      <c r="C29" s="31"/>
      <c r="D29" s="6">
        <v>2023</v>
      </c>
      <c r="E29" s="6">
        <v>2024</v>
      </c>
      <c r="F29" s="7" t="s">
        <v>0</v>
      </c>
    </row>
    <row r="30" spans="2:6" x14ac:dyDescent="0.25">
      <c r="B30" s="8" t="s">
        <v>92</v>
      </c>
      <c r="C30" s="31"/>
      <c r="D30" s="17">
        <v>19863.260239100557</v>
      </c>
      <c r="E30" s="17">
        <v>34327.992301622216</v>
      </c>
      <c r="F30" s="17">
        <f t="shared" ref="F30:F32" si="2">E30-D30</f>
        <v>14464.73206252166</v>
      </c>
    </row>
    <row r="31" spans="2:6" x14ac:dyDescent="0.25">
      <c r="B31" s="10" t="s">
        <v>94</v>
      </c>
      <c r="C31" s="31"/>
      <c r="D31" s="17">
        <v>7395.244042899998</v>
      </c>
      <c r="E31" s="17">
        <v>8291.6604671700134</v>
      </c>
      <c r="F31" s="17">
        <f t="shared" si="2"/>
        <v>896.41642427001534</v>
      </c>
    </row>
    <row r="32" spans="2:6" x14ac:dyDescent="0.25">
      <c r="B32" s="10" t="s">
        <v>18</v>
      </c>
      <c r="C32" s="31"/>
      <c r="D32" s="17">
        <v>-4631.6671847690104</v>
      </c>
      <c r="E32" s="17">
        <v>-8491.3751693815848</v>
      </c>
      <c r="F32" s="17">
        <f t="shared" si="2"/>
        <v>-3859.7079846125744</v>
      </c>
    </row>
    <row r="33" spans="2:6" x14ac:dyDescent="0.25">
      <c r="B33" s="10" t="s">
        <v>119</v>
      </c>
      <c r="C33" s="31"/>
      <c r="D33" s="14" t="s">
        <v>1</v>
      </c>
      <c r="E33" s="14">
        <v>-1659.6422087313906</v>
      </c>
      <c r="F33" s="14">
        <f>E33</f>
        <v>-1659.6422087313906</v>
      </c>
    </row>
    <row r="34" spans="2:6" x14ac:dyDescent="0.25">
      <c r="B34" s="10" t="s">
        <v>95</v>
      </c>
      <c r="C34" s="31"/>
      <c r="D34" s="17">
        <v>7590.2564642369989</v>
      </c>
      <c r="E34" s="17">
        <v>24577.866180039673</v>
      </c>
      <c r="F34" s="17">
        <f t="shared" ref="F34:F36" si="3">E34-D34</f>
        <v>16987.609715802675</v>
      </c>
    </row>
    <row r="35" spans="2:6" x14ac:dyDescent="0.25">
      <c r="B35" s="9" t="s">
        <v>96</v>
      </c>
      <c r="C35" s="31"/>
      <c r="D35" s="16">
        <f>SUM(D30:D34)</f>
        <v>30217.093561468544</v>
      </c>
      <c r="E35" s="16">
        <f>SUM(E30:E34)</f>
        <v>57046.501570718923</v>
      </c>
      <c r="F35" s="16">
        <f t="shared" si="3"/>
        <v>26829.408009250379</v>
      </c>
    </row>
    <row r="36" spans="2:6" x14ac:dyDescent="0.25">
      <c r="B36" s="8" t="s">
        <v>97</v>
      </c>
      <c r="C36" s="31"/>
      <c r="D36" s="32">
        <v>0.123</v>
      </c>
      <c r="E36" s="32">
        <v>0.123</v>
      </c>
      <c r="F36" s="32">
        <f t="shared" si="3"/>
        <v>0</v>
      </c>
    </row>
    <row r="37" spans="2:6" x14ac:dyDescent="0.25">
      <c r="B37" s="9" t="s">
        <v>37</v>
      </c>
      <c r="C37" s="31"/>
      <c r="D37" s="33"/>
      <c r="E37" s="33"/>
      <c r="F37" s="33"/>
    </row>
    <row r="38" spans="2:6" x14ac:dyDescent="0.25">
      <c r="B38" s="8"/>
      <c r="C38" s="31"/>
      <c r="D38" s="17">
        <v>1114.2126276351105</v>
      </c>
      <c r="E38" s="17">
        <v>1114.2126276351105</v>
      </c>
      <c r="F38" s="17">
        <f t="shared" ref="F38:F41" si="4">E38-D38</f>
        <v>0</v>
      </c>
    </row>
    <row r="39" spans="2:6" x14ac:dyDescent="0.25">
      <c r="B39" s="8" t="s">
        <v>98</v>
      </c>
      <c r="C39" s="31"/>
      <c r="D39" s="17">
        <v>5636.0727746457278</v>
      </c>
      <c r="E39" s="17">
        <v>9671.3405881281251</v>
      </c>
      <c r="F39" s="17">
        <f t="shared" si="4"/>
        <v>4035.2678134823973</v>
      </c>
    </row>
    <row r="40" spans="2:6" x14ac:dyDescent="0.25">
      <c r="B40" s="8" t="s">
        <v>89</v>
      </c>
      <c r="C40" s="31"/>
      <c r="D40" s="17">
        <v>7395.244042899998</v>
      </c>
      <c r="E40" s="17">
        <v>8291.6604671700134</v>
      </c>
      <c r="F40" s="17">
        <f t="shared" si="4"/>
        <v>896.41642427001534</v>
      </c>
    </row>
    <row r="41" spans="2:6" x14ac:dyDescent="0.25">
      <c r="B41" s="8" t="s">
        <v>99</v>
      </c>
      <c r="C41" s="31"/>
      <c r="D41" s="34">
        <v>0.3121271386288742</v>
      </c>
      <c r="E41" s="34">
        <v>-0.14265655400986632</v>
      </c>
      <c r="F41" s="34">
        <f t="shared" si="4"/>
        <v>-0.45478369263874052</v>
      </c>
    </row>
    <row r="42" spans="2:6" x14ac:dyDescent="0.25">
      <c r="B42" s="9" t="s">
        <v>100</v>
      </c>
      <c r="C42" s="31"/>
      <c r="D42" s="35"/>
      <c r="E42" s="35"/>
      <c r="F42" s="35"/>
    </row>
    <row r="43" spans="2:6" x14ac:dyDescent="0.25">
      <c r="B43" s="8" t="s">
        <v>101</v>
      </c>
      <c r="C43" s="31"/>
      <c r="D43" s="36">
        <v>6.8798655175846324E-2</v>
      </c>
      <c r="E43" s="36">
        <v>6.853028986877012E-2</v>
      </c>
      <c r="F43" s="36">
        <f t="shared" ref="F43:F46" si="5">E43-D43</f>
        <v>-2.6836530707620432E-4</v>
      </c>
    </row>
    <row r="44" spans="2:6" x14ac:dyDescent="0.25">
      <c r="B44" s="8" t="s">
        <v>102</v>
      </c>
      <c r="C44" s="31"/>
      <c r="D44" s="36">
        <v>5.6035342040986542E-2</v>
      </c>
      <c r="E44" s="36">
        <v>5.0477239081841735E-2</v>
      </c>
      <c r="F44" s="36">
        <f t="shared" si="5"/>
        <v>-5.5581029591448075E-3</v>
      </c>
    </row>
    <row r="45" spans="2:6" x14ac:dyDescent="0.25">
      <c r="B45" s="8" t="s">
        <v>103</v>
      </c>
      <c r="C45" s="31"/>
      <c r="D45" s="37">
        <f>D43-D44</f>
        <v>1.2763313134859781E-2</v>
      </c>
      <c r="E45" s="37">
        <f>E43-E44</f>
        <v>1.8053050786928385E-2</v>
      </c>
      <c r="F45" s="36">
        <f t="shared" si="5"/>
        <v>5.2897376520686032E-3</v>
      </c>
    </row>
    <row r="46" spans="2:6" x14ac:dyDescent="0.25">
      <c r="B46" s="8" t="s">
        <v>104</v>
      </c>
      <c r="C46" s="31"/>
      <c r="D46" s="38">
        <v>12.588124469402059</v>
      </c>
      <c r="E46" s="38">
        <v>13.181704336849188</v>
      </c>
      <c r="F46" s="38">
        <f t="shared" si="5"/>
        <v>0.59357986744712932</v>
      </c>
    </row>
    <row r="47" spans="2:6" x14ac:dyDescent="0.25">
      <c r="B47" s="9" t="s">
        <v>105</v>
      </c>
      <c r="C47" s="31"/>
      <c r="D47" s="35"/>
      <c r="E47" s="35"/>
      <c r="F47" s="35"/>
    </row>
    <row r="48" spans="2:6" x14ac:dyDescent="0.25">
      <c r="B48" s="8" t="s">
        <v>101</v>
      </c>
      <c r="C48" s="31"/>
      <c r="D48" s="36">
        <v>6.5301127711818979E-2</v>
      </c>
      <c r="E48" s="36">
        <v>6.5261937035159562E-2</v>
      </c>
      <c r="F48" s="36">
        <f t="shared" ref="F48:F51" si="6">E48-D48</f>
        <v>-3.9190676659417445E-5</v>
      </c>
    </row>
    <row r="49" spans="2:6" x14ac:dyDescent="0.25">
      <c r="B49" s="8" t="s">
        <v>102</v>
      </c>
      <c r="C49" s="31"/>
      <c r="D49" s="36">
        <v>4.5266567413905896E-2</v>
      </c>
      <c r="E49" s="36">
        <v>4.4836915615267828E-2</v>
      </c>
      <c r="F49" s="36">
        <f t="shared" si="6"/>
        <v>-4.2965179863806852E-4</v>
      </c>
    </row>
    <row r="50" spans="2:6" x14ac:dyDescent="0.25">
      <c r="B50" s="8" t="s">
        <v>103</v>
      </c>
      <c r="C50" s="31"/>
      <c r="D50" s="37">
        <f t="shared" ref="D50:E50" si="7">D48-D49</f>
        <v>2.0034560297913083E-2</v>
      </c>
      <c r="E50" s="37">
        <f t="shared" si="7"/>
        <v>2.0425021419891734E-2</v>
      </c>
      <c r="F50" s="36">
        <f t="shared" si="6"/>
        <v>3.9046112197865107E-4</v>
      </c>
    </row>
    <row r="51" spans="2:6" x14ac:dyDescent="0.25">
      <c r="B51" s="8" t="s">
        <v>104</v>
      </c>
      <c r="C51" s="31"/>
      <c r="D51" s="38">
        <v>9.9338289296651059</v>
      </c>
      <c r="E51" s="38">
        <v>10.466243064382656</v>
      </c>
      <c r="F51" s="38">
        <f t="shared" si="6"/>
        <v>0.53241413471755017</v>
      </c>
    </row>
    <row r="52" spans="2:6" x14ac:dyDescent="0.25">
      <c r="B52" s="9" t="s">
        <v>106</v>
      </c>
      <c r="C52" s="31"/>
      <c r="D52" s="35"/>
      <c r="E52" s="35"/>
      <c r="F52" s="35"/>
    </row>
    <row r="53" spans="2:6" x14ac:dyDescent="0.25">
      <c r="B53" s="8" t="s">
        <v>101</v>
      </c>
      <c r="C53" s="31"/>
      <c r="D53" s="36">
        <v>0.12480125331170035</v>
      </c>
      <c r="E53" s="36">
        <v>0.11409999999999999</v>
      </c>
      <c r="F53" s="36">
        <f t="shared" ref="F53:F56" si="8">E53-D53</f>
        <v>-1.0701253311700354E-2</v>
      </c>
    </row>
    <row r="54" spans="2:6" x14ac:dyDescent="0.25">
      <c r="B54" s="8" t="s">
        <v>102</v>
      </c>
      <c r="C54" s="31"/>
      <c r="D54" s="36">
        <v>0.12645703999747496</v>
      </c>
      <c r="E54" s="36">
        <v>0.10111121535694598</v>
      </c>
      <c r="F54" s="36">
        <f t="shared" si="8"/>
        <v>-2.534582464052898E-2</v>
      </c>
    </row>
    <row r="55" spans="2:6" x14ac:dyDescent="0.25">
      <c r="B55" s="8" t="s">
        <v>103</v>
      </c>
      <c r="C55" s="31"/>
      <c r="D55" s="37">
        <f t="shared" ref="D55:E55" si="9">D53-D54</f>
        <v>-1.6557866857746101E-3</v>
      </c>
      <c r="E55" s="37">
        <f t="shared" si="9"/>
        <v>1.2988784643054016E-2</v>
      </c>
      <c r="F55" s="36">
        <f t="shared" si="8"/>
        <v>1.4644571328828626E-2</v>
      </c>
    </row>
    <row r="56" spans="2:6" x14ac:dyDescent="0.25">
      <c r="B56" s="8" t="s">
        <v>104</v>
      </c>
      <c r="C56" s="31"/>
      <c r="D56" s="38">
        <v>14.47340400299619</v>
      </c>
      <c r="E56" s="38">
        <v>16.845202873662004</v>
      </c>
      <c r="F56" s="38">
        <f t="shared" si="8"/>
        <v>2.3717988706658133</v>
      </c>
    </row>
    <row r="57" spans="2:6" x14ac:dyDescent="0.25">
      <c r="B57" s="9" t="s">
        <v>107</v>
      </c>
      <c r="C57" s="31"/>
      <c r="D57" s="35"/>
      <c r="E57" s="35"/>
      <c r="F57" s="35"/>
    </row>
    <row r="58" spans="2:6" x14ac:dyDescent="0.25">
      <c r="B58" s="8" t="s">
        <v>108</v>
      </c>
      <c r="C58" s="31"/>
      <c r="D58" s="17">
        <v>1308.9949643053878</v>
      </c>
      <c r="E58" s="17">
        <v>1170.5415683515373</v>
      </c>
      <c r="F58" s="17">
        <f t="shared" ref="F58:F59" si="10">E58-D58</f>
        <v>-138.45339595385053</v>
      </c>
    </row>
    <row r="59" spans="2:6" x14ac:dyDescent="0.25">
      <c r="B59" s="8" t="s">
        <v>109</v>
      </c>
      <c r="C59" s="31"/>
      <c r="D59" s="17">
        <v>258.54145761733599</v>
      </c>
      <c r="E59" s="17">
        <v>260.30180429801931</v>
      </c>
      <c r="F59" s="17">
        <f t="shared" si="10"/>
        <v>1.7603466806833126</v>
      </c>
    </row>
    <row r="60" spans="2:6" x14ac:dyDescent="0.25">
      <c r="B60" s="9" t="s">
        <v>29</v>
      </c>
      <c r="C60" s="31"/>
      <c r="D60" s="35"/>
      <c r="E60" s="35"/>
      <c r="F60" s="35"/>
    </row>
    <row r="61" spans="2:6" x14ac:dyDescent="0.25">
      <c r="B61" t="s">
        <v>110</v>
      </c>
      <c r="C61" s="31"/>
      <c r="D61" s="1">
        <v>323421</v>
      </c>
      <c r="E61" s="1">
        <f>329902.89</f>
        <v>329902.89</v>
      </c>
      <c r="F61" s="1">
        <f t="shared" ref="F61:F62" si="11">E61-D61</f>
        <v>6481.890000000014</v>
      </c>
    </row>
    <row r="62" spans="2:6" x14ac:dyDescent="0.25">
      <c r="B62" t="s">
        <v>111</v>
      </c>
      <c r="C62" s="31"/>
      <c r="D62" s="28">
        <v>12.112155</v>
      </c>
      <c r="E62" s="28">
        <f>12180306/1000000</f>
        <v>12.180306</v>
      </c>
      <c r="F62" s="28">
        <f t="shared" si="11"/>
        <v>6.8151000000000295E-2</v>
      </c>
    </row>
    <row r="63" spans="2:6" x14ac:dyDescent="0.25">
      <c r="C63" s="31"/>
    </row>
    <row r="64" spans="2:6" x14ac:dyDescent="0.25">
      <c r="C64" s="31"/>
      <c r="D64" s="1"/>
      <c r="E64" s="1"/>
      <c r="F64" s="1"/>
    </row>
    <row r="66" spans="3:6" x14ac:dyDescent="0.25">
      <c r="C66" s="1"/>
      <c r="D66" s="1"/>
      <c r="E66" s="1"/>
    </row>
    <row r="68" spans="3:6" x14ac:dyDescent="0.25">
      <c r="C68" s="1"/>
      <c r="D68" s="1"/>
      <c r="E68" s="1"/>
      <c r="F68" s="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titus xmlns="http://schemas.titus.com/TitusProperties/">
  <TitusGUID xmlns="">7cf25a9f-5126-48b3-b701-7e6a1b553ee2</TitusGUID>
  <TitusMetadata xmlns="">eyJucyI6IkVORVJKSVNBIiwicHJvcHMiOlt7Im4iOiJDTEFTU0lGSUNBVElPTiIsInZhbHMiOlt7InZhbHVlIjoiSTQ4ODZwMjkzNzI3bk84In1dfSx7Im4iOiJTSU5JUkxJUEFZTEFTSU0iLCJ2YWxzIjpbXX0seyJuIjoiU0lSS0VUSUNJS1VMTEFOSU0iLCJ2YWxzIjpbXX1dfQ==</TitusMetadata>
</titu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E8321B6D4C18E4EA4C482F0E488640F" ma:contentTypeVersion="6" ma:contentTypeDescription="Yeni belge oluşturun." ma:contentTypeScope="" ma:versionID="4397a18f7eae1b6354aeac85160d2c85">
  <xsd:schema xmlns:xsd="http://www.w3.org/2001/XMLSchema" xmlns:xs="http://www.w3.org/2001/XMLSchema" xmlns:p="http://schemas.microsoft.com/office/2006/metadata/properties" xmlns:ns1="http://schemas.microsoft.com/sharepoint/v3" xmlns:ns2="cffe3e2f-51d8-4777-b858-970bc7ae9bdf" targetNamespace="http://schemas.microsoft.com/office/2006/metadata/properties" ma:root="true" ma:fieldsID="d409bb41b2fbeb4d94612111bd5737ab" ns1:_="" ns2:_="">
    <xsd:import namespace="http://schemas.microsoft.com/sharepoint/v3"/>
    <xsd:import namespace="cffe3e2f-51d8-4777-b858-970bc7ae9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Birleşik Uygunluk İlkesi Özellikleri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Birleşik Uygunluk İlkesi UI Eylem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e3e2f-51d8-4777-b858-970bc7ae9b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098C91-0346-46B7-8792-DBBD15A2B2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DB5EED-6239-419B-8A73-5BD92CDBD057}">
  <ds:schemaRefs>
    <ds:schemaRef ds:uri="http://schemas.titus.com/TitusProperties/"/>
    <ds:schemaRef ds:uri=""/>
  </ds:schemaRefs>
</ds:datastoreItem>
</file>

<file path=customXml/itemProps3.xml><?xml version="1.0" encoding="utf-8"?>
<ds:datastoreItem xmlns:ds="http://schemas.openxmlformats.org/officeDocument/2006/customXml" ds:itemID="{8676343B-9BF6-4CE5-9053-247253F85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fe3e2f-51d8-4777-b858-970bc7ae9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49C0E26-C3A7-44CB-95D8-ED8A0BEFBF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Cigdem ARMAGAN ASIL</cp:lastModifiedBy>
  <cp:lastPrinted>2024-09-27T07:52:09Z</cp:lastPrinted>
  <dcterms:created xsi:type="dcterms:W3CDTF">2024-05-21T16:51:23Z</dcterms:created>
  <dcterms:modified xsi:type="dcterms:W3CDTF">2025-04-24T09:10:23Z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7cf25a9f-5126-48b3-b701-7e6a1b553ee2</vt:lpwstr>
  </property>
  <property fmtid="{D5CDD505-2E9C-101B-9397-08002B2CF9AE}" pid="3" name="FirstClassifierName">
    <vt:lpwstr>Gizem YIRTIMCI</vt:lpwstr>
  </property>
  <property fmtid="{D5CDD505-2E9C-101B-9397-08002B2CF9AE}" pid="4" name="FirstClassifiedDate">
    <vt:lpwstr>21.05.2024, 19:51</vt:lpwstr>
  </property>
  <property fmtid="{D5CDD505-2E9C-101B-9397-08002B2CF9AE}" pid="5" name="LastClassifiedDate">
    <vt:lpwstr>21.05.2024, 19:51</vt:lpwstr>
  </property>
  <property fmtid="{D5CDD505-2E9C-101B-9397-08002B2CF9AE}" pid="6" name="LastClassifierName">
    <vt:lpwstr>Gizem YIRTIMCI</vt:lpwstr>
  </property>
  <property fmtid="{D5CDD505-2E9C-101B-9397-08002B2CF9AE}" pid="7" name="CLASSIFICATION">
    <vt:lpwstr>I4886p293727nO8</vt:lpwstr>
  </property>
  <property fmtid="{D5CDD505-2E9C-101B-9397-08002B2CF9AE}" pid="8" name="ContentTypeId">
    <vt:lpwstr>0x010100AE8321B6D4C18E4EA4C482F0E488640F</vt:lpwstr>
  </property>
</Properties>
</file>