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5\Q12025\00_Final Products\"/>
    </mc:Choice>
  </mc:AlternateContent>
  <xr:revisionPtr revIDLastSave="0" documentId="13_ncr:1_{D7FF6588-23FD-48B7-A237-D7CFD322CD82}" xr6:coauthVersionLast="47" xr6:coauthVersionMax="47" xr10:uidLastSave="{00000000-0000-0000-0000-000000000000}"/>
  <bookViews>
    <workbookView xWindow="-108" yWindow="-108" windowWidth="23256" windowHeight="13896" activeTab="2" xr2:uid="{D74D0316-E9FB-4E1E-B949-1F6B82E567C9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C27" i="2"/>
  <c r="F26" i="2"/>
  <c r="F25" i="2"/>
  <c r="F62" i="3" l="1"/>
  <c r="F61" i="3"/>
  <c r="F59" i="3"/>
  <c r="F58" i="3"/>
  <c r="F56" i="3"/>
  <c r="E55" i="3"/>
  <c r="F55" i="3" s="1"/>
  <c r="D55" i="3"/>
  <c r="F54" i="3"/>
  <c r="F53" i="3"/>
  <c r="F51" i="3"/>
  <c r="E50" i="3"/>
  <c r="F50" i="3" s="1"/>
  <c r="D50" i="3"/>
  <c r="F49" i="3"/>
  <c r="F48" i="3"/>
  <c r="F46" i="3"/>
  <c r="E45" i="3"/>
  <c r="F45" i="3" s="1"/>
  <c r="D45" i="3"/>
  <c r="F44" i="3"/>
  <c r="F43" i="3"/>
  <c r="E41" i="3"/>
  <c r="F41" i="3" s="1"/>
  <c r="D41" i="3"/>
  <c r="F40" i="3"/>
  <c r="F39" i="3"/>
  <c r="F38" i="3"/>
  <c r="F36" i="3"/>
  <c r="F34" i="3"/>
  <c r="F32" i="3"/>
  <c r="F31" i="3"/>
  <c r="F30" i="3"/>
  <c r="F24" i="3"/>
  <c r="F23" i="3"/>
  <c r="F22" i="3"/>
  <c r="F21" i="3"/>
  <c r="F20" i="3"/>
  <c r="F18" i="3"/>
  <c r="F17" i="3"/>
  <c r="F16" i="3"/>
  <c r="F15" i="3"/>
  <c r="F13" i="3"/>
  <c r="F12" i="3"/>
  <c r="F11" i="3"/>
  <c r="F10" i="3"/>
  <c r="F9" i="3"/>
  <c r="F8" i="3"/>
  <c r="F7" i="3"/>
  <c r="E6" i="3"/>
  <c r="F6" i="3" s="1"/>
  <c r="D6" i="3"/>
  <c r="C6" i="3"/>
  <c r="F5" i="3"/>
  <c r="F4" i="3"/>
  <c r="F60" i="2"/>
  <c r="F59" i="2"/>
  <c r="F57" i="2"/>
  <c r="F56" i="2"/>
  <c r="F54" i="2"/>
  <c r="F53" i="2"/>
  <c r="F50" i="2"/>
  <c r="F49" i="2"/>
  <c r="F48" i="2"/>
  <c r="F47" i="2"/>
  <c r="F46" i="2"/>
  <c r="F45" i="2"/>
  <c r="E44" i="2"/>
  <c r="F44" i="2" s="1"/>
  <c r="D44" i="2"/>
  <c r="F43" i="2"/>
  <c r="F36" i="2"/>
  <c r="F35" i="2"/>
  <c r="F33" i="2"/>
  <c r="F32" i="2"/>
  <c r="D31" i="2"/>
  <c r="F30" i="2"/>
  <c r="F28" i="2"/>
  <c r="E20" i="2"/>
  <c r="F20" i="2" s="1"/>
  <c r="D20" i="2"/>
  <c r="C20" i="2"/>
  <c r="F19" i="2"/>
  <c r="F18" i="2"/>
  <c r="E17" i="2"/>
  <c r="D17" i="2"/>
  <c r="F17" i="2" s="1"/>
  <c r="C17" i="2"/>
  <c r="F16" i="2"/>
  <c r="F15" i="2"/>
  <c r="F14" i="2"/>
  <c r="F13" i="2"/>
  <c r="F11" i="2"/>
  <c r="F10" i="2"/>
  <c r="F9" i="2"/>
  <c r="F8" i="2"/>
  <c r="E7" i="2"/>
  <c r="F7" i="2" s="1"/>
  <c r="D7" i="2"/>
  <c r="C7" i="2"/>
  <c r="F6" i="2"/>
  <c r="F5" i="2"/>
  <c r="F4" i="2"/>
  <c r="F53" i="1"/>
  <c r="E50" i="1"/>
  <c r="F50" i="1" s="1"/>
  <c r="D50" i="1"/>
  <c r="C50" i="1"/>
  <c r="F49" i="1"/>
  <c r="F48" i="1"/>
  <c r="E46" i="1"/>
  <c r="F46" i="1" s="1"/>
  <c r="F45" i="1"/>
  <c r="E43" i="1"/>
  <c r="F43" i="1" s="1"/>
  <c r="D43" i="1"/>
  <c r="C43" i="1"/>
  <c r="F42" i="1"/>
  <c r="F41" i="1"/>
  <c r="E40" i="1"/>
  <c r="F40" i="1" s="1"/>
  <c r="D40" i="1"/>
  <c r="C40" i="1"/>
  <c r="F39" i="1"/>
  <c r="F38" i="1"/>
  <c r="F34" i="1"/>
  <c r="E34" i="1"/>
  <c r="D34" i="1"/>
  <c r="C34" i="1"/>
  <c r="F32" i="1"/>
  <c r="F31" i="1"/>
  <c r="F29" i="1"/>
  <c r="F28" i="1"/>
  <c r="F27" i="1"/>
  <c r="F26" i="1"/>
  <c r="F25" i="1"/>
  <c r="D24" i="1"/>
  <c r="F24" i="1" s="1"/>
  <c r="D23" i="1"/>
  <c r="F23" i="1" s="1"/>
  <c r="F22" i="1"/>
  <c r="E21" i="1"/>
  <c r="D21" i="1"/>
  <c r="C21" i="1"/>
  <c r="E20" i="1"/>
  <c r="F20" i="1" s="1"/>
  <c r="C20" i="1"/>
  <c r="F16" i="1"/>
  <c r="F21" i="1" l="1"/>
  <c r="E31" i="2" l="1"/>
  <c r="C31" i="2"/>
  <c r="E12" i="2"/>
  <c r="F12" i="2" s="1"/>
  <c r="D12" i="2"/>
  <c r="C12" i="2"/>
  <c r="D35" i="3" l="1"/>
  <c r="E25" i="3"/>
  <c r="D25" i="3"/>
  <c r="C25" i="3"/>
  <c r="E14" i="3"/>
  <c r="D14" i="3"/>
  <c r="D19" i="3" s="1"/>
  <c r="C14" i="3"/>
  <c r="C19" i="3" s="1"/>
  <c r="E42" i="2"/>
  <c r="F42" i="2" s="1"/>
  <c r="D42" i="2"/>
  <c r="C34" i="2"/>
  <c r="C37" i="2" s="1"/>
  <c r="D34" i="2"/>
  <c r="D37" i="2" s="1"/>
  <c r="E35" i="3" l="1"/>
  <c r="F35" i="3" s="1"/>
  <c r="F14" i="3"/>
  <c r="E19" i="3"/>
  <c r="F19" i="3" s="1"/>
  <c r="D26" i="3"/>
  <c r="C26" i="3"/>
  <c r="F25" i="3"/>
  <c r="F31" i="2"/>
  <c r="E34" i="2"/>
  <c r="E6" i="1"/>
  <c r="D6" i="1"/>
  <c r="D9" i="1" s="1"/>
  <c r="D13" i="1" s="1"/>
  <c r="D19" i="1" s="1"/>
  <c r="D30" i="1" s="1"/>
  <c r="D33" i="1" s="1"/>
  <c r="C6" i="1"/>
  <c r="C9" i="1" s="1"/>
  <c r="C13" i="1" s="1"/>
  <c r="C19" i="1" s="1"/>
  <c r="C30" i="1" s="1"/>
  <c r="C33" i="1" s="1"/>
  <c r="F34" i="2" l="1"/>
  <c r="E37" i="2"/>
  <c r="F37" i="2" s="1"/>
  <c r="D15" i="1"/>
  <c r="D17" i="1" s="1"/>
  <c r="C15" i="1"/>
  <c r="C17" i="1" s="1"/>
  <c r="E26" i="3"/>
  <c r="F26" i="3" s="1"/>
  <c r="F6" i="1"/>
  <c r="E9" i="1"/>
  <c r="F9" i="1" l="1"/>
  <c r="E13" i="1"/>
  <c r="F13" i="1" l="1"/>
  <c r="E19" i="1"/>
  <c r="E15" i="1"/>
  <c r="F19" i="1" l="1"/>
  <c r="E30" i="1"/>
  <c r="E17" i="1"/>
  <c r="F17" i="1" s="1"/>
  <c r="F15" i="1"/>
  <c r="F30" i="1" l="1"/>
  <c r="E33" i="1"/>
  <c r="F33" i="1" s="1"/>
</calcChain>
</file>

<file path=xl/sharedStrings.xml><?xml version="1.0" encoding="utf-8"?>
<sst xmlns="http://schemas.openxmlformats.org/spreadsheetml/2006/main" count="230" uniqueCount="125">
  <si>
    <t>-</t>
  </si>
  <si>
    <t>Konsolide</t>
  </si>
  <si>
    <t>Finansal Tablolar</t>
  </si>
  <si>
    <t>2024 satın</t>
  </si>
  <si>
    <t>alma gücüyle</t>
  </si>
  <si>
    <t>Değişim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</si>
  <si>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</si>
  <si>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</si>
  <si>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</si>
  <si>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</si>
  <si>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</si>
  <si>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</si>
  <si>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</si>
  <si>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</si>
  <si>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</si>
  <si>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</si>
  <si>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</si>
  <si>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</si>
  <si>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</si>
  <si>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</si>
  <si>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</si>
  <si>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</si>
  <si>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</si>
  <si>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</si>
  <si>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</si>
  <si>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</si>
  <si>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</si>
  <si>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</si>
  <si>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Parasal (kayıp) / kazanç</t>
  </si>
  <si>
    <t>Gelir vergisi</t>
  </si>
  <si>
    <t>Net Kâr</t>
  </si>
  <si>
    <t>Duran varlık yeniden değerleme etkisi</t>
  </si>
  <si>
    <t>Baz Alınan Net Kâr</t>
  </si>
  <si>
    <t>Hisse başına kazanç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</si>
  <si>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</si>
  <si>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</si>
  <si>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</si>
  <si>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</si>
  <si>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</si>
  <si>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</si>
  <si>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</si>
  <si>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</si>
  <si>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Diğer (Kur değişimi, Faiz tahakkuku)</t>
  </si>
  <si>
    <t>Enflasyon etkisi</t>
  </si>
  <si>
    <t>Finansal Net Borç (Kapanış bakiyesi)</t>
  </si>
  <si>
    <t>Ekonomik Net Borç (Kapanış Bakiyesi)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</si>
  <si>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</si>
  <si>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</si>
  <si>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</si>
  <si>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</si>
  <si>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</si>
  <si>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</si>
  <si>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TMS 29 etkileri</t>
  </si>
  <si>
    <t>Fiyat eşitleme etkileri</t>
  </si>
  <si>
    <t>Net müşteri depozito ilaveleri</t>
  </si>
  <si>
    <t>Net işletme sermayesindeki değişim</t>
  </si>
  <si>
    <t>Müşteri Çözümleri</t>
  </si>
  <si>
    <t>Finansallar</t>
  </si>
  <si>
    <t>Brüt kâr (amortisman hariç)</t>
  </si>
  <si>
    <t>Perakende &amp; Müşteri Çözümleri</t>
  </si>
  <si>
    <t>Faaliyetler</t>
  </si>
  <si>
    <t>Satış hacmi (TWs)</t>
  </si>
  <si>
    <t>Düzenlemeye tabi (TWs)</t>
  </si>
  <si>
    <t>Serbest (TWs)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</si>
  <si>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</si>
  <si>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</si>
  <si>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</si>
  <si>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</si>
  <si>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</si>
  <si>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</si>
  <si>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</si>
  <si>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</si>
  <si>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</si>
  <si>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</si>
  <si>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</si>
  <si>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</si>
  <si>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Şarj noktası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</si>
  <si>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</si>
  <si>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</si>
  <si>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</si>
  <si>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</si>
  <si>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</si>
  <si>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</si>
  <si>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</si>
  <si>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</si>
  <si>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</si>
  <si>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</si>
  <si>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</si>
  <si>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</si>
  <si>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</si>
  <si>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</si>
  <si>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Dağıtım </t>
  </si>
  <si>
    <t xml:space="preserve">Gerçekleşen yatırım harcamaları </t>
  </si>
  <si>
    <t>Açılış bakiyesinin yeniden değerlemesi</t>
  </si>
  <si>
    <t>DVT (Kapanış bakiyesi)</t>
  </si>
  <si>
    <t>Reel makul getiri oranı (%)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</si>
  <si>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</si>
  <si>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</si>
  <si>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</si>
  <si>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</si>
  <si>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</si>
  <si>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</si>
  <si>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</si>
  <si>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</si>
  <si>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</si>
  <si>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</si>
  <si>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</si>
  <si>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</si>
  <si>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</si>
  <si>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Ödenmemiş ve önceki dönemlere ait yatırım harcamaları</t>
  </si>
  <si>
    <t>Temettü ödemesi</t>
  </si>
  <si>
    <t>Dağıtım</t>
  </si>
  <si>
    <t>Temettü ödeme oranı</t>
  </si>
  <si>
    <t>Temettü (ilgili mali yıla ilişkin) (*)</t>
  </si>
  <si>
    <t>Hisse başına temettü (kr)</t>
  </si>
  <si>
    <t>Finansal Net Borç / Faaliyet Gelirleri</t>
  </si>
  <si>
    <t>Tarife düzeltmesi</t>
  </si>
  <si>
    <t>İlk yatırım tavanı (reel)</t>
  </si>
  <si>
    <t>Dağıtılan elektrik miktarı (TWs)</t>
  </si>
  <si>
    <t>Enerjisa Enerji AŞ 1Ç 2025 ÖZET BİLGİ (TLm)</t>
  </si>
  <si>
    <t>1Ç 2024</t>
  </si>
  <si>
    <t>2025 satın</t>
  </si>
  <si>
    <t>1Ç 2025</t>
  </si>
  <si>
    <t>25-24</t>
  </si>
  <si>
    <t>1Ç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</si>
</sst>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3" xfId="0" applyFont="1" applyBorder="1"/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" fillId="0" borderId="1" xfId="0" applyFont="1" applyBorder="1"/>
    <xf numFmtId="0" fontId="6" fillId="0" borderId="3" xfId="0" applyFont="1" applyBorder="1"/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0" fillId="0" borderId="2" xfId="2" applyNumberFormat="1" applyFont="1" applyFill="1" applyBorder="1" applyAlignment="1">
      <alignment horizontal="center" vertical="center"/>
    </xf>
    <xf numFmtId="166" fontId="4" fillId="2" borderId="2" xfId="2" applyNumberFormat="1" applyFont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6" fontId="0" fillId="0" borderId="2" xfId="2" applyNumberFormat="1" applyFont="1" applyBorder="1" applyAlignment="1">
      <alignment horizontal="center" vertical="center"/>
    </xf>
    <xf numFmtId="166" fontId="0" fillId="0" borderId="2" xfId="2" applyNumberFormat="1" applyFon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7" fontId="0" fillId="0" borderId="2" xfId="0" quotePrefix="1" applyNumberFormat="1" applyBorder="1" applyAlignment="1">
      <alignment horizontal="center" vertical="center"/>
    </xf>
    <xf numFmtId="10" fontId="0" fillId="4" borderId="2" xfId="2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0" fontId="0" fillId="0" borderId="2" xfId="2" quotePrefix="1" applyNumberFormat="1" applyFont="1" applyFill="1" applyBorder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0" fillId="0" borderId="2" xfId="0" quotePrefix="1" applyNumberForma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3" fontId="1" fillId="0" borderId="2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C8-0FC7-4AEE-88BC-A7599007F7F1}">
  <sheetPr>
    <pageSetUpPr fitToPage="1"/>
  </sheetPr>
  <dimension ref="B1:F53"/>
  <sheetViews>
    <sheetView showGridLines="0" zoomScaleNormal="100" workbookViewId="0">
      <pane xSplit="2" ySplit="3" topLeftCell="C4" activePane="bottomRight" state="frozen"/>
      <selection activeCell="I19" sqref="I19"/>
      <selection pane="topRight" activeCell="I19" sqref="I19"/>
      <selection pane="bottomLeft" activeCell="I19" sqref="I19"/>
      <selection pane="bottomRight" activeCell="H9" sqref="H9"/>
    </sheetView>
  </sheetViews>
  <sheetFormatPr defaultColWidth="8.6640625" defaultRowHeight="14.4" x14ac:dyDescent="0.3"/>
  <cols>
    <col min="1" max="1" width="4.5546875" customWidth="1"/>
    <col min="2" max="2" width="58.44140625" customWidth="1"/>
    <col min="3" max="5" width="14.5546875" style="36" customWidth="1"/>
    <col min="6" max="6" width="11.44140625" style="36" customWidth="1"/>
  </cols>
  <sheetData>
    <row r="1" spans="2:6" ht="18" x14ac:dyDescent="0.35">
      <c r="B1" s="17" t="s">
        <v>119</v>
      </c>
      <c r="C1" s="15" t="s">
        <v>3</v>
      </c>
      <c r="D1" s="15" t="s">
        <v>121</v>
      </c>
      <c r="E1" s="15" t="s">
        <v>121</v>
      </c>
      <c r="F1" s="23"/>
    </row>
    <row r="2" spans="2:6" x14ac:dyDescent="0.3">
      <c r="B2" s="3" t="s">
        <v>1</v>
      </c>
      <c r="C2" s="20" t="s">
        <v>4</v>
      </c>
      <c r="D2" s="20" t="s">
        <v>4</v>
      </c>
      <c r="E2" s="20" t="s">
        <v>4</v>
      </c>
      <c r="F2" s="20" t="s">
        <v>5</v>
      </c>
    </row>
    <row r="3" spans="2:6" ht="15" thickBot="1" x14ac:dyDescent="0.35">
      <c r="B3" s="4" t="s">
        <v>2</v>
      </c>
      <c r="C3" s="21" t="s">
        <v>120</v>
      </c>
      <c r="D3" s="21" t="s">
        <v>120</v>
      </c>
      <c r="E3" s="21" t="s">
        <v>122</v>
      </c>
      <c r="F3" s="22" t="s">
        <v>123</v>
      </c>
    </row>
    <row r="4" spans="2:6" x14ac:dyDescent="0.3">
      <c r="B4" s="5" t="s">
        <v>6</v>
      </c>
      <c r="C4" s="24">
        <v>34503</v>
      </c>
      <c r="D4" s="24">
        <v>47650</v>
      </c>
      <c r="E4" s="24">
        <v>45626</v>
      </c>
      <c r="F4" s="24">
        <v>-2024</v>
      </c>
    </row>
    <row r="5" spans="2:6" x14ac:dyDescent="0.3">
      <c r="B5" s="5" t="s">
        <v>7</v>
      </c>
      <c r="C5" s="24">
        <v>-24909</v>
      </c>
      <c r="D5" s="24">
        <v>-34400</v>
      </c>
      <c r="E5" s="24">
        <v>-33195</v>
      </c>
      <c r="F5" s="24">
        <v>1205</v>
      </c>
    </row>
    <row r="6" spans="2:6" x14ac:dyDescent="0.3">
      <c r="B6" s="6" t="s">
        <v>8</v>
      </c>
      <c r="C6" s="26">
        <f t="shared" ref="C6:D6" si="0">SUM(C4:C5)</f>
        <v>9594</v>
      </c>
      <c r="D6" s="26">
        <f t="shared" si="0"/>
        <v>13250</v>
      </c>
      <c r="E6" s="26">
        <f>SUM(E4:E5)</f>
        <v>12431</v>
      </c>
      <c r="F6" s="26">
        <f t="shared" ref="F6" si="1">E6-D6</f>
        <v>-819</v>
      </c>
    </row>
    <row r="7" spans="2:6" x14ac:dyDescent="0.3">
      <c r="B7" s="5" t="s">
        <v>9</v>
      </c>
      <c r="C7" s="24">
        <v>-3277</v>
      </c>
      <c r="D7" s="24">
        <v>-4526</v>
      </c>
      <c r="E7" s="24">
        <v>-4684</v>
      </c>
      <c r="F7" s="24">
        <v>-158</v>
      </c>
    </row>
    <row r="8" spans="2:6" x14ac:dyDescent="0.3">
      <c r="B8" s="5" t="s">
        <v>10</v>
      </c>
      <c r="C8" s="24">
        <v>-615</v>
      </c>
      <c r="D8" s="24">
        <v>-849</v>
      </c>
      <c r="E8" s="24">
        <v>1080</v>
      </c>
      <c r="F8" s="24">
        <v>1929</v>
      </c>
    </row>
    <row r="9" spans="2:6" x14ac:dyDescent="0.3">
      <c r="B9" s="6" t="s">
        <v>11</v>
      </c>
      <c r="C9" s="26">
        <f t="shared" ref="C9:D9" si="2">SUM(C6:C8)</f>
        <v>5702</v>
      </c>
      <c r="D9" s="26">
        <f t="shared" si="2"/>
        <v>7875</v>
      </c>
      <c r="E9" s="26">
        <f>SUM(E6:E8)</f>
        <v>8827</v>
      </c>
      <c r="F9" s="26">
        <f t="shared" ref="F9" si="3">E9-D9</f>
        <v>952</v>
      </c>
    </row>
    <row r="10" spans="2:6" x14ac:dyDescent="0.3">
      <c r="B10" s="5" t="s">
        <v>12</v>
      </c>
      <c r="C10" s="24">
        <v>1013</v>
      </c>
      <c r="D10" s="24">
        <v>1399</v>
      </c>
      <c r="E10" s="24">
        <v>1434</v>
      </c>
      <c r="F10" s="24">
        <v>35</v>
      </c>
    </row>
    <row r="11" spans="2:6" x14ac:dyDescent="0.3">
      <c r="B11" s="5" t="s">
        <v>13</v>
      </c>
      <c r="C11" s="24">
        <v>99</v>
      </c>
      <c r="D11" s="24">
        <v>137</v>
      </c>
      <c r="E11" s="24">
        <v>15</v>
      </c>
      <c r="F11" s="24">
        <v>-122</v>
      </c>
    </row>
    <row r="12" spans="2:6" x14ac:dyDescent="0.3">
      <c r="B12" s="5" t="s">
        <v>14</v>
      </c>
      <c r="C12" s="24">
        <v>-455</v>
      </c>
      <c r="D12" s="24">
        <v>-628</v>
      </c>
      <c r="E12" s="24">
        <v>-1229</v>
      </c>
      <c r="F12" s="24">
        <v>-601</v>
      </c>
    </row>
    <row r="13" spans="2:6" x14ac:dyDescent="0.3">
      <c r="B13" s="6" t="s">
        <v>15</v>
      </c>
      <c r="C13" s="26">
        <f>SUM(C9:C12)</f>
        <v>6359</v>
      </c>
      <c r="D13" s="26">
        <f>SUM(D9:D12)</f>
        <v>8783</v>
      </c>
      <c r="E13" s="26">
        <f>SUM(E9:E12)</f>
        <v>9047</v>
      </c>
      <c r="F13" s="26">
        <f t="shared" ref="F13" si="4">E13-D13</f>
        <v>264</v>
      </c>
    </row>
    <row r="14" spans="2:6" x14ac:dyDescent="0.3">
      <c r="B14" s="5" t="s">
        <v>16</v>
      </c>
      <c r="C14" s="24">
        <v>3000</v>
      </c>
      <c r="D14" s="24">
        <v>4143</v>
      </c>
      <c r="E14" s="24">
        <v>3972</v>
      </c>
      <c r="F14" s="24">
        <v>-171</v>
      </c>
    </row>
    <row r="15" spans="2:6" x14ac:dyDescent="0.3">
      <c r="B15" s="6" t="s">
        <v>17</v>
      </c>
      <c r="C15" s="26">
        <f>SUM(C13:C14)</f>
        <v>9359</v>
      </c>
      <c r="D15" s="26">
        <f>SUM(D13:D14)</f>
        <v>12926</v>
      </c>
      <c r="E15" s="26">
        <f>SUM(E13:E14)</f>
        <v>13019</v>
      </c>
      <c r="F15" s="26">
        <f>E15-D15</f>
        <v>93</v>
      </c>
    </row>
    <row r="16" spans="2:6" x14ac:dyDescent="0.3">
      <c r="B16" s="5" t="s">
        <v>18</v>
      </c>
      <c r="C16" s="24">
        <v>64</v>
      </c>
      <c r="D16" s="24">
        <v>88</v>
      </c>
      <c r="E16" s="24">
        <v>25</v>
      </c>
      <c r="F16" s="24">
        <f t="shared" ref="F16" si="5">E16-D16</f>
        <v>-63</v>
      </c>
    </row>
    <row r="17" spans="2:6" x14ac:dyDescent="0.3">
      <c r="B17" s="6" t="s">
        <v>19</v>
      </c>
      <c r="C17" s="26">
        <f>SUM(C15:C16)</f>
        <v>9423</v>
      </c>
      <c r="D17" s="26">
        <f t="shared" ref="D17:E17" si="6">SUM(D15:D16)</f>
        <v>13014</v>
      </c>
      <c r="E17" s="26">
        <f t="shared" si="6"/>
        <v>13044</v>
      </c>
      <c r="F17" s="26">
        <f>E17-D17</f>
        <v>30</v>
      </c>
    </row>
    <row r="18" spans="2:6" x14ac:dyDescent="0.3">
      <c r="B18" s="3"/>
      <c r="C18" s="27"/>
      <c r="D18" s="27"/>
      <c r="E18" s="27"/>
      <c r="F18" s="27"/>
    </row>
    <row r="19" spans="2:6" x14ac:dyDescent="0.3">
      <c r="B19" s="6" t="s">
        <v>15</v>
      </c>
      <c r="C19" s="26">
        <f>C13</f>
        <v>6359</v>
      </c>
      <c r="D19" s="26">
        <f>D13</f>
        <v>8783</v>
      </c>
      <c r="E19" s="26">
        <f>E13</f>
        <v>9047</v>
      </c>
      <c r="F19" s="26">
        <f t="shared" ref="F19:F32" si="7">E19-D19</f>
        <v>264</v>
      </c>
    </row>
    <row r="20" spans="2:6" x14ac:dyDescent="0.3">
      <c r="B20" s="5" t="s">
        <v>20</v>
      </c>
      <c r="C20" s="24">
        <f>-C10</f>
        <v>-1013</v>
      </c>
      <c r="D20" s="24">
        <v>-1399</v>
      </c>
      <c r="E20" s="24">
        <f>-E10</f>
        <v>-1434</v>
      </c>
      <c r="F20" s="24">
        <f t="shared" si="7"/>
        <v>-35</v>
      </c>
    </row>
    <row r="21" spans="2:6" x14ac:dyDescent="0.3">
      <c r="B21" s="5" t="s">
        <v>21</v>
      </c>
      <c r="C21" s="24">
        <f>SUM(C22,C25:C27)</f>
        <v>-3386</v>
      </c>
      <c r="D21" s="24">
        <f>SUM(D22,D25:D27)</f>
        <v>-4676</v>
      </c>
      <c r="E21" s="24">
        <f>SUM(E22,E25:E27)</f>
        <v>-4506</v>
      </c>
      <c r="F21" s="24">
        <f t="shared" si="7"/>
        <v>170</v>
      </c>
    </row>
    <row r="22" spans="2:6" x14ac:dyDescent="0.3">
      <c r="B22" s="7" t="s">
        <v>22</v>
      </c>
      <c r="C22" s="24">
        <v>-3573</v>
      </c>
      <c r="D22" s="24">
        <v>-4934</v>
      </c>
      <c r="E22" s="24">
        <v>-5534</v>
      </c>
      <c r="F22" s="24">
        <f t="shared" si="7"/>
        <v>-600</v>
      </c>
    </row>
    <row r="23" spans="2:6" x14ac:dyDescent="0.3">
      <c r="B23" s="8" t="s">
        <v>23</v>
      </c>
      <c r="C23" s="33">
        <v>0.44389672163980287</v>
      </c>
      <c r="D23" s="33">
        <f>C23</f>
        <v>0.44389672163980287</v>
      </c>
      <c r="E23" s="41">
        <v>0.4535218896614997</v>
      </c>
      <c r="F23" s="33">
        <f t="shared" si="7"/>
        <v>9.6251680216968283E-3</v>
      </c>
    </row>
    <row r="24" spans="2:6" ht="28.8" x14ac:dyDescent="0.3">
      <c r="B24" s="8" t="s">
        <v>24</v>
      </c>
      <c r="C24" s="33">
        <v>0.43617061939371954</v>
      </c>
      <c r="D24" s="33">
        <f>C24</f>
        <v>0.43617061939371954</v>
      </c>
      <c r="E24" s="41">
        <v>0.45423739616382491</v>
      </c>
      <c r="F24" s="33">
        <f t="shared" si="7"/>
        <v>1.8066776770105375E-2</v>
      </c>
    </row>
    <row r="25" spans="2:6" x14ac:dyDescent="0.3">
      <c r="B25" s="7" t="s">
        <v>25</v>
      </c>
      <c r="C25" s="24">
        <v>-99</v>
      </c>
      <c r="D25" s="24">
        <v>-137</v>
      </c>
      <c r="E25" s="24">
        <v>-15</v>
      </c>
      <c r="F25" s="24">
        <f t="shared" si="7"/>
        <v>122</v>
      </c>
    </row>
    <row r="26" spans="2:6" x14ac:dyDescent="0.3">
      <c r="B26" s="7" t="s">
        <v>26</v>
      </c>
      <c r="C26" s="24">
        <v>-63</v>
      </c>
      <c r="D26" s="24">
        <v>-87</v>
      </c>
      <c r="E26" s="24">
        <v>-95</v>
      </c>
      <c r="F26" s="24">
        <f t="shared" si="7"/>
        <v>-8</v>
      </c>
    </row>
    <row r="27" spans="2:6" x14ac:dyDescent="0.3">
      <c r="B27" s="7" t="s">
        <v>27</v>
      </c>
      <c r="C27" s="24">
        <v>349</v>
      </c>
      <c r="D27" s="24">
        <v>482</v>
      </c>
      <c r="E27" s="24">
        <v>1138</v>
      </c>
      <c r="F27" s="24">
        <f t="shared" si="7"/>
        <v>656</v>
      </c>
    </row>
    <row r="28" spans="2:6" x14ac:dyDescent="0.3">
      <c r="B28" s="5" t="s">
        <v>28</v>
      </c>
      <c r="C28" s="24">
        <v>-1252</v>
      </c>
      <c r="D28" s="24">
        <v>-1730</v>
      </c>
      <c r="E28" s="24">
        <v>-1184</v>
      </c>
      <c r="F28" s="24">
        <f t="shared" si="7"/>
        <v>546</v>
      </c>
    </row>
    <row r="29" spans="2:6" x14ac:dyDescent="0.3">
      <c r="B29" s="5" t="s">
        <v>29</v>
      </c>
      <c r="C29" s="24">
        <v>-3466</v>
      </c>
      <c r="D29" s="24">
        <v>-4787</v>
      </c>
      <c r="E29" s="24">
        <v>-2664</v>
      </c>
      <c r="F29" s="24">
        <f t="shared" si="7"/>
        <v>2123</v>
      </c>
    </row>
    <row r="30" spans="2:6" x14ac:dyDescent="0.3">
      <c r="B30" s="6" t="s">
        <v>30</v>
      </c>
      <c r="C30" s="26">
        <f>SUM(C19:C21,C28,C29)</f>
        <v>-2758</v>
      </c>
      <c r="D30" s="26">
        <f>SUM(D19:D21,D28,D29)</f>
        <v>-3809</v>
      </c>
      <c r="E30" s="26">
        <f>SUM(E19:E21,E28,E29)</f>
        <v>-741</v>
      </c>
      <c r="F30" s="26">
        <f t="shared" si="7"/>
        <v>3068</v>
      </c>
    </row>
    <row r="31" spans="2:6" x14ac:dyDescent="0.3">
      <c r="B31" s="5" t="s">
        <v>18</v>
      </c>
      <c r="C31" s="24">
        <v>46</v>
      </c>
      <c r="D31" s="24">
        <v>64</v>
      </c>
      <c r="E31" s="24">
        <v>19</v>
      </c>
      <c r="F31" s="24">
        <f t="shared" si="7"/>
        <v>-45</v>
      </c>
    </row>
    <row r="32" spans="2:6" x14ac:dyDescent="0.3">
      <c r="B32" s="5" t="s">
        <v>31</v>
      </c>
      <c r="C32" s="24">
        <v>3069</v>
      </c>
      <c r="D32" s="24">
        <v>4238</v>
      </c>
      <c r="E32" s="24">
        <v>2050</v>
      </c>
      <c r="F32" s="25">
        <f t="shared" si="7"/>
        <v>-2188</v>
      </c>
    </row>
    <row r="33" spans="2:6" x14ac:dyDescent="0.3">
      <c r="B33" s="6" t="s">
        <v>32</v>
      </c>
      <c r="C33" s="26">
        <f>SUM(C30:C32)</f>
        <v>357</v>
      </c>
      <c r="D33" s="26">
        <f>SUM(D30:D32)</f>
        <v>493</v>
      </c>
      <c r="E33" s="26">
        <f>SUM(E30:E32)</f>
        <v>1328</v>
      </c>
      <c r="F33" s="26">
        <f t="shared" ref="F33:F34" si="8">E33-D33</f>
        <v>835</v>
      </c>
    </row>
    <row r="34" spans="2:6" x14ac:dyDescent="0.3">
      <c r="B34" s="5" t="s">
        <v>33</v>
      </c>
      <c r="C34" s="42">
        <f t="shared" ref="C34:D34" si="9">C33*1000000/118106896712*100</f>
        <v>0.30226854649354928</v>
      </c>
      <c r="D34" s="42">
        <f t="shared" si="9"/>
        <v>0.41741846896728241</v>
      </c>
      <c r="E34" s="42">
        <f>E33*1000000/118106896712*100</f>
        <v>1.1244051253317466</v>
      </c>
      <c r="F34" s="43">
        <f t="shared" si="8"/>
        <v>0.70698665636446423</v>
      </c>
    </row>
    <row r="35" spans="2:6" hidden="1" x14ac:dyDescent="0.3">
      <c r="B35" s="5" t="s">
        <v>112</v>
      </c>
      <c r="C35" s="44"/>
      <c r="D35" s="44"/>
      <c r="E35" s="44"/>
      <c r="F35" s="45"/>
    </row>
    <row r="36" spans="2:6" hidden="1" x14ac:dyDescent="0.3">
      <c r="B36" s="5" t="s">
        <v>113</v>
      </c>
      <c r="C36" s="25"/>
      <c r="D36" s="25"/>
      <c r="E36" s="25"/>
      <c r="F36" s="46"/>
    </row>
    <row r="37" spans="2:6" hidden="1" x14ac:dyDescent="0.3">
      <c r="B37" s="5" t="s">
        <v>114</v>
      </c>
      <c r="C37" s="47"/>
      <c r="D37" s="47"/>
      <c r="E37" s="47"/>
      <c r="F37" s="48"/>
    </row>
    <row r="38" spans="2:6" x14ac:dyDescent="0.3">
      <c r="B38" s="6" t="s">
        <v>34</v>
      </c>
      <c r="C38" s="26">
        <v>2918</v>
      </c>
      <c r="D38" s="26">
        <v>4030</v>
      </c>
      <c r="E38" s="26">
        <v>4839</v>
      </c>
      <c r="F38" s="26">
        <f t="shared" ref="F38:F41" si="10">E38-D38</f>
        <v>809</v>
      </c>
    </row>
    <row r="39" spans="2:6" x14ac:dyDescent="0.3">
      <c r="B39" s="5" t="s">
        <v>35</v>
      </c>
      <c r="C39" s="24">
        <v>-4387</v>
      </c>
      <c r="D39" s="24">
        <v>-6058</v>
      </c>
      <c r="E39" s="24">
        <v>-3456</v>
      </c>
      <c r="F39" s="49">
        <f t="shared" si="10"/>
        <v>2602</v>
      </c>
    </row>
    <row r="40" spans="2:6" x14ac:dyDescent="0.3">
      <c r="B40" s="6" t="s">
        <v>36</v>
      </c>
      <c r="C40" s="26">
        <f>SUM(C38:C39)</f>
        <v>-1469</v>
      </c>
      <c r="D40" s="26">
        <f>SUM(D38:D39)</f>
        <v>-2028</v>
      </c>
      <c r="E40" s="26">
        <f>SUM(E38:E39)</f>
        <v>1383</v>
      </c>
      <c r="F40" s="26">
        <f t="shared" si="10"/>
        <v>3411</v>
      </c>
    </row>
    <row r="41" spans="2:6" x14ac:dyDescent="0.3">
      <c r="B41" s="5" t="s">
        <v>37</v>
      </c>
      <c r="C41" s="24">
        <v>-2274</v>
      </c>
      <c r="D41" s="24">
        <v>-3140</v>
      </c>
      <c r="E41" s="24">
        <v>-4417</v>
      </c>
      <c r="F41" s="49">
        <f t="shared" si="10"/>
        <v>-1277</v>
      </c>
    </row>
    <row r="42" spans="2:6" x14ac:dyDescent="0.3">
      <c r="B42" s="5" t="s">
        <v>38</v>
      </c>
      <c r="C42" s="28" t="s">
        <v>0</v>
      </c>
      <c r="D42" s="28" t="s">
        <v>0</v>
      </c>
      <c r="E42" s="24">
        <v>-12</v>
      </c>
      <c r="F42" s="49">
        <f>E42</f>
        <v>-12</v>
      </c>
    </row>
    <row r="43" spans="2:6" x14ac:dyDescent="0.3">
      <c r="B43" s="6" t="s">
        <v>39</v>
      </c>
      <c r="C43" s="26">
        <f>SUM(C40:C42)</f>
        <v>-3743</v>
      </c>
      <c r="D43" s="26">
        <f>SUM(D40:D42)</f>
        <v>-5168</v>
      </c>
      <c r="E43" s="26">
        <f>SUM(E40:E42)</f>
        <v>-3046</v>
      </c>
      <c r="F43" s="26">
        <f t="shared" ref="F43" si="11">E43-D43</f>
        <v>2122</v>
      </c>
    </row>
    <row r="44" spans="2:6" x14ac:dyDescent="0.3">
      <c r="B44" s="5"/>
      <c r="C44" s="23"/>
      <c r="D44" s="23"/>
      <c r="E44" s="24"/>
      <c r="F44" s="23"/>
    </row>
    <row r="45" spans="2:6" x14ac:dyDescent="0.3">
      <c r="B45" s="5" t="s">
        <v>40</v>
      </c>
      <c r="C45" s="24">
        <v>32864</v>
      </c>
      <c r="D45" s="24">
        <v>45386</v>
      </c>
      <c r="E45" s="24">
        <v>49306</v>
      </c>
      <c r="F45" s="24">
        <f t="shared" ref="F45:F46" si="12">E45-D45</f>
        <v>3920</v>
      </c>
    </row>
    <row r="46" spans="2:6" x14ac:dyDescent="0.3">
      <c r="B46" s="7" t="s">
        <v>41</v>
      </c>
      <c r="C46" s="24">
        <v>3743</v>
      </c>
      <c r="D46" s="24">
        <v>5169</v>
      </c>
      <c r="E46" s="24">
        <f>-E43</f>
        <v>3046</v>
      </c>
      <c r="F46" s="24">
        <f t="shared" si="12"/>
        <v>-2123</v>
      </c>
    </row>
    <row r="47" spans="2:6" hidden="1" x14ac:dyDescent="0.3">
      <c r="B47" s="7" t="s">
        <v>110</v>
      </c>
      <c r="C47" s="24"/>
      <c r="D47" s="24"/>
      <c r="E47" s="24"/>
      <c r="F47" s="24"/>
    </row>
    <row r="48" spans="2:6" x14ac:dyDescent="0.3">
      <c r="B48" s="7" t="s">
        <v>42</v>
      </c>
      <c r="C48" s="24">
        <v>822</v>
      </c>
      <c r="D48" s="24">
        <v>1135</v>
      </c>
      <c r="E48" s="24">
        <v>1233</v>
      </c>
      <c r="F48" s="24">
        <f t="shared" ref="F48:F50" si="13">E48-D48</f>
        <v>98</v>
      </c>
    </row>
    <row r="49" spans="2:6" x14ac:dyDescent="0.3">
      <c r="B49" s="7" t="s">
        <v>43</v>
      </c>
      <c r="C49" s="24">
        <v>-4399</v>
      </c>
      <c r="D49" s="24">
        <v>-6075</v>
      </c>
      <c r="E49" s="24">
        <v>-4640</v>
      </c>
      <c r="F49" s="24">
        <f t="shared" si="13"/>
        <v>1435</v>
      </c>
    </row>
    <row r="50" spans="2:6" x14ac:dyDescent="0.3">
      <c r="B50" s="5" t="s">
        <v>44</v>
      </c>
      <c r="C50" s="24">
        <f>SUM(C45:C49)</f>
        <v>33030</v>
      </c>
      <c r="D50" s="24">
        <f>SUM(D45:D49)</f>
        <v>45615</v>
      </c>
      <c r="E50" s="24">
        <f>SUM(E45:E49)</f>
        <v>48945</v>
      </c>
      <c r="F50" s="24">
        <f t="shared" si="13"/>
        <v>3330</v>
      </c>
    </row>
    <row r="51" spans="2:6" s="2" customFormat="1" x14ac:dyDescent="0.3">
      <c r="B51" s="6" t="s">
        <v>115</v>
      </c>
      <c r="C51" s="50" t="s">
        <v>0</v>
      </c>
      <c r="D51" s="50" t="s">
        <v>0</v>
      </c>
      <c r="E51" s="50" t="s">
        <v>0</v>
      </c>
      <c r="F51" s="51" t="s">
        <v>0</v>
      </c>
    </row>
    <row r="52" spans="2:6" s="2" customFormat="1" x14ac:dyDescent="0.3">
      <c r="C52" s="52"/>
      <c r="D52" s="52"/>
      <c r="E52" s="52"/>
      <c r="F52" s="52"/>
    </row>
    <row r="53" spans="2:6" x14ac:dyDescent="0.3">
      <c r="B53" s="6" t="s">
        <v>45</v>
      </c>
      <c r="C53" s="26">
        <v>41324</v>
      </c>
      <c r="D53" s="26">
        <v>57070</v>
      </c>
      <c r="E53" s="26">
        <v>60329</v>
      </c>
      <c r="F53" s="26">
        <f t="shared" ref="F53" si="14">E53-D53</f>
        <v>3259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1C7-1C1D-41CE-ACDE-65B51995E6F5}">
  <sheetPr>
    <pageSetUpPr fitToPage="1"/>
  </sheetPr>
  <dimension ref="B1:P67"/>
  <sheetViews>
    <sheetView showGridLines="0" zoomScale="70" zoomScaleNormal="7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I30" sqref="I30"/>
    </sheetView>
  </sheetViews>
  <sheetFormatPr defaultColWidth="8.6640625" defaultRowHeight="14.4" x14ac:dyDescent="0.3"/>
  <cols>
    <col min="1" max="1" width="4.44140625" customWidth="1"/>
    <col min="2" max="2" width="54.33203125" customWidth="1"/>
    <col min="3" max="5" width="12.33203125" style="36" bestFit="1" customWidth="1"/>
    <col min="6" max="6" width="12.33203125" style="36" customWidth="1"/>
  </cols>
  <sheetData>
    <row r="1" spans="2:16" x14ac:dyDescent="0.3">
      <c r="B1" s="18" t="s">
        <v>119</v>
      </c>
      <c r="C1" s="15" t="s">
        <v>3</v>
      </c>
      <c r="D1" s="15" t="s">
        <v>121</v>
      </c>
      <c r="E1" s="15" t="s">
        <v>121</v>
      </c>
      <c r="F1" s="23"/>
    </row>
    <row r="2" spans="2:16" x14ac:dyDescent="0.3">
      <c r="B2" s="19" t="s">
        <v>59</v>
      </c>
      <c r="C2" s="20" t="s">
        <v>4</v>
      </c>
      <c r="D2" s="20" t="s">
        <v>4</v>
      </c>
      <c r="E2" s="20" t="s">
        <v>4</v>
      </c>
      <c r="F2" s="20" t="s">
        <v>5</v>
      </c>
    </row>
    <row r="3" spans="2:16" ht="15" thickBot="1" x14ac:dyDescent="0.35">
      <c r="B3" s="4" t="s">
        <v>2</v>
      </c>
      <c r="C3" s="21" t="s">
        <v>120</v>
      </c>
      <c r="D3" s="21" t="s">
        <v>120</v>
      </c>
      <c r="E3" s="21" t="s">
        <v>122</v>
      </c>
      <c r="F3" s="22" t="s">
        <v>123</v>
      </c>
    </row>
    <row r="4" spans="2:16" x14ac:dyDescent="0.3">
      <c r="B4" s="5" t="s">
        <v>46</v>
      </c>
      <c r="C4" s="24">
        <v>836</v>
      </c>
      <c r="D4" s="24">
        <v>1155</v>
      </c>
      <c r="E4" s="24">
        <v>1979</v>
      </c>
      <c r="F4" s="24">
        <f>E4-D4</f>
        <v>824</v>
      </c>
      <c r="M4" s="1"/>
      <c r="N4" s="1"/>
      <c r="O4" s="1"/>
      <c r="P4" s="1"/>
    </row>
    <row r="5" spans="2:16" x14ac:dyDescent="0.3">
      <c r="B5" s="5" t="s">
        <v>47</v>
      </c>
      <c r="C5" s="24">
        <v>237</v>
      </c>
      <c r="D5" s="24">
        <v>328</v>
      </c>
      <c r="E5" s="24">
        <v>449</v>
      </c>
      <c r="F5" s="24">
        <f t="shared" ref="F5:F11" si="0">E5-D5</f>
        <v>121</v>
      </c>
      <c r="M5" s="1"/>
      <c r="N5" s="1"/>
      <c r="O5" s="1"/>
      <c r="P5" s="1"/>
    </row>
    <row r="6" spans="2:16" x14ac:dyDescent="0.3">
      <c r="B6" s="5" t="s">
        <v>9</v>
      </c>
      <c r="C6" s="24">
        <v>-719</v>
      </c>
      <c r="D6" s="24">
        <v>-993</v>
      </c>
      <c r="E6" s="24">
        <v>-1047</v>
      </c>
      <c r="F6" s="24">
        <f t="shared" si="0"/>
        <v>-54</v>
      </c>
      <c r="M6" s="1"/>
      <c r="N6" s="1"/>
      <c r="O6" s="1"/>
      <c r="P6" s="1"/>
    </row>
    <row r="7" spans="2:16" x14ac:dyDescent="0.3">
      <c r="B7" s="5" t="s">
        <v>48</v>
      </c>
      <c r="C7" s="24">
        <f t="shared" ref="C7:E7" si="1">SUM(C8:C10)</f>
        <v>262</v>
      </c>
      <c r="D7" s="24">
        <f t="shared" si="1"/>
        <v>361</v>
      </c>
      <c r="E7" s="24">
        <f t="shared" si="1"/>
        <v>305</v>
      </c>
      <c r="F7" s="24">
        <f t="shared" si="0"/>
        <v>-56</v>
      </c>
      <c r="M7" s="1"/>
      <c r="N7" s="1"/>
      <c r="O7" s="1"/>
      <c r="P7" s="1"/>
    </row>
    <row r="8" spans="2:16" x14ac:dyDescent="0.3">
      <c r="B8" s="7" t="s">
        <v>49</v>
      </c>
      <c r="C8" s="24">
        <v>20</v>
      </c>
      <c r="D8" s="24">
        <v>28</v>
      </c>
      <c r="E8" s="24">
        <v>-56</v>
      </c>
      <c r="F8" s="24">
        <f t="shared" si="0"/>
        <v>-84</v>
      </c>
      <c r="M8" s="1"/>
      <c r="N8" s="1"/>
      <c r="O8" s="1"/>
      <c r="P8" s="1"/>
    </row>
    <row r="9" spans="2:16" x14ac:dyDescent="0.3">
      <c r="B9" s="7" t="s">
        <v>50</v>
      </c>
      <c r="C9" s="24">
        <v>227</v>
      </c>
      <c r="D9" s="24">
        <v>313</v>
      </c>
      <c r="E9" s="24">
        <v>345</v>
      </c>
      <c r="F9" s="24">
        <f t="shared" si="0"/>
        <v>32</v>
      </c>
      <c r="M9" s="1"/>
      <c r="N9" s="1"/>
      <c r="O9" s="1"/>
      <c r="P9" s="1"/>
    </row>
    <row r="10" spans="2:16" x14ac:dyDescent="0.3">
      <c r="B10" s="7" t="s">
        <v>51</v>
      </c>
      <c r="C10" s="24">
        <v>15</v>
      </c>
      <c r="D10" s="24">
        <v>20</v>
      </c>
      <c r="E10" s="24">
        <v>16</v>
      </c>
      <c r="F10" s="24">
        <f t="shared" si="0"/>
        <v>-4</v>
      </c>
      <c r="M10" s="1"/>
      <c r="N10" s="1"/>
      <c r="O10" s="1"/>
      <c r="P10" s="1"/>
    </row>
    <row r="11" spans="2:16" x14ac:dyDescent="0.3">
      <c r="B11" s="5" t="s">
        <v>27</v>
      </c>
      <c r="C11" s="24">
        <v>116</v>
      </c>
      <c r="D11" s="24">
        <v>160</v>
      </c>
      <c r="E11" s="24">
        <v>-9</v>
      </c>
      <c r="F11" s="24">
        <f t="shared" si="0"/>
        <v>-169</v>
      </c>
      <c r="M11" s="1"/>
      <c r="N11" s="1"/>
      <c r="O11" s="1"/>
      <c r="P11" s="1"/>
    </row>
    <row r="12" spans="2:16" x14ac:dyDescent="0.3">
      <c r="B12" s="6" t="s">
        <v>19</v>
      </c>
      <c r="C12" s="26">
        <f t="shared" ref="C12:E12" si="2">SUM(C3:C7,C11)</f>
        <v>732</v>
      </c>
      <c r="D12" s="26">
        <f t="shared" si="2"/>
        <v>1011</v>
      </c>
      <c r="E12" s="26">
        <f t="shared" si="2"/>
        <v>1677</v>
      </c>
      <c r="F12" s="26">
        <f t="shared" ref="F12:F20" si="3">E12-D12</f>
        <v>666</v>
      </c>
      <c r="M12" s="1"/>
      <c r="N12" s="1"/>
      <c r="O12" s="1"/>
      <c r="P12" s="1"/>
    </row>
    <row r="13" spans="2:16" x14ac:dyDescent="0.3">
      <c r="B13" s="5" t="s">
        <v>52</v>
      </c>
      <c r="C13" s="24">
        <v>-69</v>
      </c>
      <c r="D13" s="24">
        <v>-95</v>
      </c>
      <c r="E13" s="24">
        <v>-30</v>
      </c>
      <c r="F13" s="24">
        <f t="shared" si="3"/>
        <v>65</v>
      </c>
      <c r="M13" s="1"/>
      <c r="N13" s="1"/>
      <c r="O13" s="1"/>
      <c r="P13" s="1"/>
    </row>
    <row r="14" spans="2:16" x14ac:dyDescent="0.3">
      <c r="B14" s="5" t="s">
        <v>53</v>
      </c>
      <c r="C14" s="24">
        <v>2375</v>
      </c>
      <c r="D14" s="24">
        <v>3279</v>
      </c>
      <c r="E14" s="24">
        <v>-278</v>
      </c>
      <c r="F14" s="24">
        <f t="shared" si="3"/>
        <v>-3557</v>
      </c>
      <c r="M14" s="1"/>
      <c r="N14" s="1"/>
      <c r="O14" s="1"/>
      <c r="P14" s="1"/>
    </row>
    <row r="15" spans="2:16" x14ac:dyDescent="0.3">
      <c r="B15" s="5" t="s">
        <v>54</v>
      </c>
      <c r="C15" s="24">
        <v>15</v>
      </c>
      <c r="D15" s="24">
        <v>20</v>
      </c>
      <c r="E15" s="24">
        <v>-530</v>
      </c>
      <c r="F15" s="24">
        <f t="shared" si="3"/>
        <v>-550</v>
      </c>
      <c r="M15" s="1"/>
      <c r="N15" s="1"/>
      <c r="O15" s="1"/>
      <c r="P15" s="1"/>
    </row>
    <row r="16" spans="2:16" x14ac:dyDescent="0.3">
      <c r="B16" s="5" t="s">
        <v>55</v>
      </c>
      <c r="C16" s="24">
        <v>-2449</v>
      </c>
      <c r="D16" s="24">
        <v>-3381</v>
      </c>
      <c r="E16" s="24">
        <v>-1125</v>
      </c>
      <c r="F16" s="24">
        <f t="shared" si="3"/>
        <v>2256</v>
      </c>
      <c r="M16" s="1"/>
      <c r="N16" s="1"/>
      <c r="O16" s="1"/>
      <c r="P16" s="1"/>
    </row>
    <row r="17" spans="2:16" x14ac:dyDescent="0.3">
      <c r="B17" s="6" t="s">
        <v>34</v>
      </c>
      <c r="C17" s="26">
        <f>SUM(C12:C16)</f>
        <v>604</v>
      </c>
      <c r="D17" s="26">
        <f>SUM(D12:D16)</f>
        <v>834</v>
      </c>
      <c r="E17" s="26">
        <f>SUM(E12:E16)</f>
        <v>-286</v>
      </c>
      <c r="F17" s="26">
        <f t="shared" si="3"/>
        <v>-1120</v>
      </c>
      <c r="M17" s="1"/>
      <c r="N17" s="1"/>
      <c r="O17" s="1"/>
      <c r="P17" s="1"/>
    </row>
    <row r="18" spans="2:16" x14ac:dyDescent="0.3">
      <c r="B18" s="5" t="s">
        <v>52</v>
      </c>
      <c r="C18" s="24">
        <v>-2</v>
      </c>
      <c r="D18" s="24">
        <v>-2</v>
      </c>
      <c r="E18" s="24">
        <v>1</v>
      </c>
      <c r="F18" s="24">
        <f t="shared" si="3"/>
        <v>3</v>
      </c>
      <c r="M18" s="1"/>
      <c r="N18" s="1"/>
      <c r="O18" s="1"/>
      <c r="P18" s="1"/>
    </row>
    <row r="19" spans="2:16" x14ac:dyDescent="0.3">
      <c r="B19" s="5" t="s">
        <v>35</v>
      </c>
      <c r="C19" s="24">
        <v>-55</v>
      </c>
      <c r="D19" s="24">
        <v>-76</v>
      </c>
      <c r="E19" s="24">
        <v>-108</v>
      </c>
      <c r="F19" s="24">
        <f t="shared" si="3"/>
        <v>-32</v>
      </c>
      <c r="M19" s="1"/>
      <c r="N19" s="1"/>
      <c r="O19" s="1"/>
      <c r="P19" s="1"/>
    </row>
    <row r="20" spans="2:16" x14ac:dyDescent="0.3">
      <c r="B20" s="6" t="s">
        <v>36</v>
      </c>
      <c r="C20" s="26">
        <f>SUM(C17:C19)</f>
        <v>547</v>
      </c>
      <c r="D20" s="26">
        <f>SUM(D17:D19)</f>
        <v>756</v>
      </c>
      <c r="E20" s="26">
        <f>SUM(E17:E19)</f>
        <v>-393</v>
      </c>
      <c r="F20" s="26">
        <f t="shared" si="3"/>
        <v>-1149</v>
      </c>
      <c r="M20" s="1"/>
      <c r="N20" s="1"/>
      <c r="O20" s="1"/>
      <c r="P20" s="1"/>
    </row>
    <row r="22" spans="2:16" x14ac:dyDescent="0.3">
      <c r="B22" s="5"/>
      <c r="C22" s="15" t="s">
        <v>3</v>
      </c>
      <c r="D22" s="15" t="s">
        <v>121</v>
      </c>
      <c r="E22" s="15" t="s">
        <v>121</v>
      </c>
      <c r="F22" s="23"/>
    </row>
    <row r="23" spans="2:16" x14ac:dyDescent="0.3">
      <c r="B23" s="9" t="s">
        <v>56</v>
      </c>
      <c r="C23" s="20" t="s">
        <v>4</v>
      </c>
      <c r="D23" s="20" t="s">
        <v>4</v>
      </c>
      <c r="E23" s="20" t="s">
        <v>4</v>
      </c>
      <c r="F23" s="20" t="s">
        <v>5</v>
      </c>
    </row>
    <row r="24" spans="2:16" ht="15" thickBot="1" x14ac:dyDescent="0.35">
      <c r="B24" s="10" t="s">
        <v>57</v>
      </c>
      <c r="C24" s="21" t="s">
        <v>120</v>
      </c>
      <c r="D24" s="21" t="s">
        <v>120</v>
      </c>
      <c r="E24" s="21" t="s">
        <v>122</v>
      </c>
      <c r="F24" s="22" t="s">
        <v>123</v>
      </c>
    </row>
    <row r="25" spans="2:16" x14ac:dyDescent="0.3">
      <c r="B25" s="5" t="s">
        <v>6</v>
      </c>
      <c r="C25" s="24">
        <v>3146</v>
      </c>
      <c r="D25" s="24">
        <v>4345</v>
      </c>
      <c r="E25" s="24">
        <v>2303</v>
      </c>
      <c r="F25" s="24">
        <f t="shared" ref="F25:F26" si="4">E25-D25</f>
        <v>-2042</v>
      </c>
      <c r="M25" s="1"/>
      <c r="N25" s="1"/>
      <c r="O25" s="1"/>
      <c r="P25" s="1"/>
    </row>
    <row r="26" spans="2:16" x14ac:dyDescent="0.3">
      <c r="B26" s="5" t="s">
        <v>7</v>
      </c>
      <c r="C26" s="24">
        <v>-1172</v>
      </c>
      <c r="D26" s="24">
        <v>-1619</v>
      </c>
      <c r="E26" s="24">
        <v>-754</v>
      </c>
      <c r="F26" s="24">
        <f t="shared" si="4"/>
        <v>865</v>
      </c>
      <c r="M26" s="1"/>
      <c r="N26" s="1"/>
      <c r="O26" s="1"/>
      <c r="P26" s="1"/>
    </row>
    <row r="27" spans="2:16" x14ac:dyDescent="0.3">
      <c r="B27" s="6" t="s">
        <v>58</v>
      </c>
      <c r="C27" s="26">
        <f>SUM(C25:C26)</f>
        <v>1974</v>
      </c>
      <c r="D27" s="26">
        <f t="shared" ref="D27:F27" si="5">SUM(D25:D26)</f>
        <v>2726</v>
      </c>
      <c r="E27" s="26">
        <f t="shared" si="5"/>
        <v>1549</v>
      </c>
      <c r="F27" s="26">
        <f t="shared" si="5"/>
        <v>-1177</v>
      </c>
      <c r="M27" s="1"/>
      <c r="N27" s="1"/>
      <c r="O27" s="1"/>
      <c r="P27" s="1"/>
    </row>
    <row r="28" spans="2:16" x14ac:dyDescent="0.3">
      <c r="B28" t="s">
        <v>9</v>
      </c>
      <c r="C28" s="24">
        <v>-113</v>
      </c>
      <c r="D28" s="24">
        <v>-156</v>
      </c>
      <c r="E28" s="24">
        <v>-174</v>
      </c>
      <c r="F28" s="24">
        <f t="shared" ref="F28:F37" si="6">E28-D28</f>
        <v>-18</v>
      </c>
      <c r="M28" s="1"/>
      <c r="N28" s="1"/>
      <c r="O28" s="1"/>
      <c r="P28" s="1"/>
    </row>
    <row r="29" spans="2:16" hidden="1" x14ac:dyDescent="0.3">
      <c r="B29" t="s">
        <v>49</v>
      </c>
      <c r="C29" s="24"/>
      <c r="D29" s="24"/>
      <c r="E29" s="24"/>
      <c r="F29" s="24"/>
      <c r="M29" s="1"/>
      <c r="N29" s="1"/>
      <c r="O29" s="1"/>
      <c r="P29" s="1"/>
    </row>
    <row r="30" spans="2:16" x14ac:dyDescent="0.3">
      <c r="B30" t="s">
        <v>27</v>
      </c>
      <c r="C30" s="24">
        <v>-1412</v>
      </c>
      <c r="D30" s="24">
        <v>-1950</v>
      </c>
      <c r="E30" s="24">
        <v>-555</v>
      </c>
      <c r="F30" s="24">
        <f t="shared" si="6"/>
        <v>1395</v>
      </c>
      <c r="M30" s="1"/>
      <c r="N30" s="1"/>
      <c r="O30" s="1"/>
      <c r="P30" s="1"/>
    </row>
    <row r="31" spans="2:16" x14ac:dyDescent="0.3">
      <c r="B31" s="6" t="s">
        <v>19</v>
      </c>
      <c r="C31" s="26">
        <f>SUM(C27:C30)</f>
        <v>449</v>
      </c>
      <c r="D31" s="26">
        <f t="shared" ref="D31:F31" si="7">SUM(D27:D30)</f>
        <v>620</v>
      </c>
      <c r="E31" s="26">
        <f t="shared" si="7"/>
        <v>820</v>
      </c>
      <c r="F31" s="26">
        <f t="shared" si="7"/>
        <v>200</v>
      </c>
      <c r="M31" s="1"/>
      <c r="N31" s="1"/>
      <c r="O31" s="1"/>
      <c r="P31" s="1"/>
    </row>
    <row r="32" spans="2:16" x14ac:dyDescent="0.3">
      <c r="B32" s="5" t="s">
        <v>52</v>
      </c>
      <c r="C32" s="24">
        <v>-19</v>
      </c>
      <c r="D32" s="24">
        <v>-26</v>
      </c>
      <c r="E32" s="24">
        <v>-29</v>
      </c>
      <c r="F32" s="24">
        <f t="shared" ref="F32:F33" si="8">E32-D32</f>
        <v>-3</v>
      </c>
      <c r="M32" s="1"/>
      <c r="N32" s="1"/>
      <c r="O32" s="1"/>
      <c r="P32" s="1"/>
    </row>
    <row r="33" spans="2:16" x14ac:dyDescent="0.3">
      <c r="B33" s="5" t="s">
        <v>55</v>
      </c>
      <c r="C33" s="24">
        <v>-1159</v>
      </c>
      <c r="D33" s="24">
        <v>-1601</v>
      </c>
      <c r="E33" s="24">
        <v>-860</v>
      </c>
      <c r="F33" s="24">
        <f t="shared" si="8"/>
        <v>741</v>
      </c>
      <c r="M33" s="1"/>
      <c r="N33" s="1"/>
      <c r="O33" s="1"/>
      <c r="P33" s="1"/>
    </row>
    <row r="34" spans="2:16" x14ac:dyDescent="0.3">
      <c r="B34" s="6" t="s">
        <v>34</v>
      </c>
      <c r="C34" s="26">
        <f>SUM(C31:C33)</f>
        <v>-729</v>
      </c>
      <c r="D34" s="26">
        <f>SUM(D31:D33)</f>
        <v>-1007</v>
      </c>
      <c r="E34" s="26">
        <f>SUM(E31:E33)</f>
        <v>-69</v>
      </c>
      <c r="F34" s="26">
        <f t="shared" si="6"/>
        <v>938</v>
      </c>
      <c r="M34" s="1"/>
      <c r="N34" s="1"/>
      <c r="O34" s="1"/>
      <c r="P34" s="1"/>
    </row>
    <row r="35" spans="2:16" x14ac:dyDescent="0.3">
      <c r="B35" s="5" t="s">
        <v>52</v>
      </c>
      <c r="C35" s="24">
        <v>52</v>
      </c>
      <c r="D35" s="24">
        <v>72</v>
      </c>
      <c r="E35" s="24">
        <v>-2</v>
      </c>
      <c r="F35" s="24">
        <f t="shared" si="6"/>
        <v>-74</v>
      </c>
      <c r="M35" s="1"/>
      <c r="N35" s="1"/>
      <c r="O35" s="1"/>
      <c r="P35" s="1"/>
    </row>
    <row r="36" spans="2:16" x14ac:dyDescent="0.3">
      <c r="B36" s="5" t="s">
        <v>35</v>
      </c>
      <c r="C36" s="24">
        <v>-43</v>
      </c>
      <c r="D36" s="24">
        <v>-59</v>
      </c>
      <c r="E36" s="24">
        <v>-115</v>
      </c>
      <c r="F36" s="24">
        <f t="shared" si="6"/>
        <v>-56</v>
      </c>
      <c r="M36" s="1"/>
      <c r="N36" s="1"/>
      <c r="O36" s="1"/>
      <c r="P36" s="1"/>
    </row>
    <row r="37" spans="2:16" x14ac:dyDescent="0.3">
      <c r="B37" s="6" t="s">
        <v>36</v>
      </c>
      <c r="C37" s="26">
        <f>SUM(C34:C36)</f>
        <v>-720</v>
      </c>
      <c r="D37" s="26">
        <f>SUM(D34:D36)</f>
        <v>-994</v>
      </c>
      <c r="E37" s="26">
        <f>SUM(E34:E36)</f>
        <v>-186</v>
      </c>
      <c r="F37" s="26">
        <f t="shared" si="6"/>
        <v>808</v>
      </c>
      <c r="M37" s="1"/>
      <c r="N37" s="1"/>
      <c r="O37" s="1"/>
      <c r="P37" s="1"/>
    </row>
    <row r="38" spans="2:16" x14ac:dyDescent="0.3">
      <c r="B38" s="5"/>
      <c r="C38" s="34"/>
      <c r="D38" s="34"/>
      <c r="E38" s="34"/>
      <c r="F38" s="34"/>
    </row>
    <row r="39" spans="2:16" x14ac:dyDescent="0.3">
      <c r="B39" s="5"/>
      <c r="C39" s="34"/>
      <c r="D39" s="34"/>
      <c r="E39" s="34"/>
      <c r="F39" s="34"/>
    </row>
    <row r="40" spans="2:16" x14ac:dyDescent="0.3">
      <c r="B40" s="9" t="s">
        <v>59</v>
      </c>
      <c r="C40" s="34"/>
      <c r="D40" s="20" t="s">
        <v>124</v>
      </c>
      <c r="E40" s="20" t="s">
        <v>124</v>
      </c>
      <c r="F40" s="20" t="s">
        <v>5</v>
      </c>
    </row>
    <row r="41" spans="2:16" ht="15" thickBot="1" x14ac:dyDescent="0.35">
      <c r="B41" s="10" t="s">
        <v>60</v>
      </c>
      <c r="C41" s="34"/>
      <c r="D41" s="21">
        <v>2024</v>
      </c>
      <c r="E41" s="21">
        <v>2025</v>
      </c>
      <c r="F41" s="22" t="s">
        <v>123</v>
      </c>
    </row>
    <row r="42" spans="2:16" x14ac:dyDescent="0.3">
      <c r="B42" s="6" t="s">
        <v>61</v>
      </c>
      <c r="C42" s="34"/>
      <c r="D42" s="37">
        <f>SUM(D43:D44)</f>
        <v>12.334133650057694</v>
      </c>
      <c r="E42" s="37">
        <f>SUM(E43:E44)</f>
        <v>12.480451533900023</v>
      </c>
      <c r="F42" s="37">
        <f>E42-D42</f>
        <v>0.14631788384232891</v>
      </c>
      <c r="M42" s="1"/>
      <c r="N42" s="1"/>
      <c r="O42" s="1"/>
      <c r="P42" s="1"/>
    </row>
    <row r="43" spans="2:16" x14ac:dyDescent="0.3">
      <c r="B43" s="7" t="s">
        <v>62</v>
      </c>
      <c r="C43" s="34"/>
      <c r="D43" s="34">
        <v>8.4592159396959374</v>
      </c>
      <c r="E43" s="34">
        <v>8.4509525517093831</v>
      </c>
      <c r="F43" s="34">
        <f t="shared" ref="F43:F50" si="9">E43-D43</f>
        <v>-8.2633879865543491E-3</v>
      </c>
      <c r="M43" s="1"/>
      <c r="N43" s="1"/>
      <c r="O43" s="1"/>
      <c r="P43" s="1"/>
    </row>
    <row r="44" spans="2:16" x14ac:dyDescent="0.3">
      <c r="B44" s="7" t="s">
        <v>63</v>
      </c>
      <c r="C44" s="34"/>
      <c r="D44" s="34">
        <f>SUM(D45:D46)</f>
        <v>3.8749177103617574</v>
      </c>
      <c r="E44" s="34">
        <f>SUM(E45:E46)</f>
        <v>4.0294989821906402</v>
      </c>
      <c r="F44" s="34">
        <f t="shared" si="9"/>
        <v>0.15458127182888282</v>
      </c>
      <c r="M44" s="1"/>
      <c r="N44" s="1"/>
      <c r="O44" s="1"/>
      <c r="P44" s="1"/>
    </row>
    <row r="45" spans="2:16" x14ac:dyDescent="0.3">
      <c r="B45" s="11" t="s">
        <v>64</v>
      </c>
      <c r="C45" s="34"/>
      <c r="D45" s="34">
        <v>3.8564172178808502</v>
      </c>
      <c r="E45" s="34">
        <v>3.447727041373013</v>
      </c>
      <c r="F45" s="34">
        <f t="shared" si="9"/>
        <v>-0.40869017650783723</v>
      </c>
      <c r="M45" s="1"/>
      <c r="N45" s="1"/>
      <c r="O45" s="1"/>
      <c r="P45" s="1"/>
    </row>
    <row r="46" spans="2:16" x14ac:dyDescent="0.3">
      <c r="B46" s="11" t="s">
        <v>65</v>
      </c>
      <c r="C46" s="34"/>
      <c r="D46" s="34">
        <v>1.850049248090703E-2</v>
      </c>
      <c r="E46" s="34">
        <v>0.58177194081762751</v>
      </c>
      <c r="F46" s="34">
        <f t="shared" si="9"/>
        <v>0.56327144833672049</v>
      </c>
      <c r="M46" s="1"/>
      <c r="N46" s="1"/>
      <c r="O46" s="1"/>
      <c r="P46" s="1"/>
    </row>
    <row r="47" spans="2:16" x14ac:dyDescent="0.3">
      <c r="B47" s="6" t="s">
        <v>66</v>
      </c>
      <c r="C47" s="34"/>
      <c r="D47" s="38">
        <v>5.8976035949697574E-2</v>
      </c>
      <c r="E47" s="38">
        <v>9.7315064290571657E-2</v>
      </c>
      <c r="F47" s="38">
        <f t="shared" si="9"/>
        <v>3.8339028340874083E-2</v>
      </c>
      <c r="M47" s="1"/>
      <c r="N47" s="1"/>
      <c r="O47" s="1"/>
      <c r="P47" s="1"/>
    </row>
    <row r="48" spans="2:16" x14ac:dyDescent="0.3">
      <c r="B48" s="7" t="s">
        <v>67</v>
      </c>
      <c r="C48" s="34"/>
      <c r="D48" s="33">
        <v>0.10766664925573897</v>
      </c>
      <c r="E48" s="33">
        <v>0.15050671067599911</v>
      </c>
      <c r="F48" s="33">
        <f t="shared" si="9"/>
        <v>4.2840061420260131E-2</v>
      </c>
      <c r="M48" s="1"/>
      <c r="N48" s="1"/>
      <c r="O48" s="1"/>
      <c r="P48" s="1"/>
    </row>
    <row r="49" spans="2:16" x14ac:dyDescent="0.3">
      <c r="B49" s="7" t="s">
        <v>68</v>
      </c>
      <c r="C49" s="34"/>
      <c r="D49" s="33">
        <v>2.1544846624160834E-2</v>
      </c>
      <c r="E49" s="33">
        <v>3.7983209081429395E-2</v>
      </c>
      <c r="F49" s="33">
        <f t="shared" si="9"/>
        <v>1.6438362457268561E-2</v>
      </c>
      <c r="M49" s="1"/>
      <c r="N49" s="1"/>
      <c r="O49" s="1"/>
      <c r="P49" s="1"/>
    </row>
    <row r="50" spans="2:16" x14ac:dyDescent="0.3">
      <c r="B50" s="11" t="s">
        <v>64</v>
      </c>
      <c r="C50" s="34"/>
      <c r="D50" s="33">
        <v>2.5274226409100219E-2</v>
      </c>
      <c r="E50" s="33">
        <v>2.8232135627374449E-2</v>
      </c>
      <c r="F50" s="33">
        <f t="shared" si="9"/>
        <v>2.9579092182742302E-3</v>
      </c>
      <c r="M50" s="1"/>
      <c r="N50" s="1"/>
      <c r="O50" s="1"/>
      <c r="P50" s="1"/>
    </row>
    <row r="51" spans="2:16" x14ac:dyDescent="0.3">
      <c r="B51" s="11" t="s">
        <v>65</v>
      </c>
      <c r="C51" s="34"/>
      <c r="D51" s="33" t="s">
        <v>0</v>
      </c>
      <c r="E51" s="33">
        <v>7.607434004997099E-2</v>
      </c>
      <c r="F51" s="33" t="s">
        <v>0</v>
      </c>
      <c r="M51" s="1"/>
      <c r="N51" s="1"/>
      <c r="O51" s="1"/>
      <c r="P51" s="1"/>
    </row>
    <row r="52" spans="2:16" x14ac:dyDescent="0.3">
      <c r="B52" s="12" t="s">
        <v>27</v>
      </c>
      <c r="C52" s="34"/>
      <c r="D52" s="39"/>
      <c r="E52" s="39"/>
      <c r="F52" s="39"/>
      <c r="M52" s="1"/>
      <c r="N52" s="1"/>
      <c r="O52" s="1"/>
      <c r="P52" s="1"/>
    </row>
    <row r="53" spans="2:16" x14ac:dyDescent="0.3">
      <c r="B53" s="13" t="s">
        <v>69</v>
      </c>
      <c r="C53" s="34"/>
      <c r="D53" s="34">
        <v>10.653271999999999</v>
      </c>
      <c r="E53" s="34">
        <v>10.830908000000001</v>
      </c>
      <c r="F53" s="34">
        <f t="shared" ref="F53:F54" si="10">E53-D53</f>
        <v>0.17763600000000146</v>
      </c>
      <c r="M53" s="1"/>
      <c r="N53" s="1"/>
      <c r="O53" s="1"/>
      <c r="P53" s="1"/>
    </row>
    <row r="54" spans="2:16" x14ac:dyDescent="0.3">
      <c r="B54" s="5" t="s">
        <v>70</v>
      </c>
      <c r="C54" s="34"/>
      <c r="D54" s="33">
        <v>1.290820037076015E-3</v>
      </c>
      <c r="E54" s="33">
        <v>1.6999999999999999E-3</v>
      </c>
      <c r="F54" s="33">
        <f t="shared" si="10"/>
        <v>4.0917996292398487E-4</v>
      </c>
      <c r="M54" s="1"/>
      <c r="N54" s="1"/>
      <c r="O54" s="1"/>
      <c r="P54" s="1"/>
    </row>
    <row r="55" spans="2:16" x14ac:dyDescent="0.3">
      <c r="B55" s="12" t="s">
        <v>71</v>
      </c>
      <c r="C55" s="34"/>
      <c r="D55" s="39"/>
      <c r="E55" s="39"/>
      <c r="F55" s="39"/>
      <c r="M55" s="1"/>
      <c r="N55" s="1"/>
      <c r="O55" s="1"/>
      <c r="P55" s="1"/>
    </row>
    <row r="56" spans="2:16" x14ac:dyDescent="0.3">
      <c r="B56" t="s">
        <v>72</v>
      </c>
      <c r="C56" s="34"/>
      <c r="D56" s="40">
        <v>54.761560000000003</v>
      </c>
      <c r="E56" s="40">
        <v>124.00007000000002</v>
      </c>
      <c r="F56" s="34">
        <f t="shared" ref="F56:F57" si="11">E56-D56</f>
        <v>69.238510000000019</v>
      </c>
      <c r="M56" s="1"/>
      <c r="N56" s="1"/>
      <c r="O56" s="1"/>
      <c r="P56" s="1"/>
    </row>
    <row r="57" spans="2:16" x14ac:dyDescent="0.3">
      <c r="B57" t="s">
        <v>73</v>
      </c>
      <c r="C57" s="34"/>
      <c r="D57" s="36">
        <v>3.8</v>
      </c>
      <c r="E57" s="36">
        <v>3.8</v>
      </c>
      <c r="F57" s="34">
        <f t="shared" si="11"/>
        <v>0</v>
      </c>
      <c r="M57" s="1"/>
      <c r="N57" s="1"/>
      <c r="O57" s="1"/>
      <c r="P57" s="1"/>
    </row>
    <row r="58" spans="2:16" x14ac:dyDescent="0.3">
      <c r="B58" s="12" t="s">
        <v>74</v>
      </c>
      <c r="C58" s="34"/>
      <c r="D58" s="39"/>
      <c r="E58" s="39"/>
      <c r="F58" s="39"/>
      <c r="M58" s="1"/>
      <c r="N58" s="1"/>
      <c r="O58" s="1"/>
      <c r="P58" s="1"/>
    </row>
    <row r="59" spans="2:16" x14ac:dyDescent="0.3">
      <c r="B59" t="s">
        <v>75</v>
      </c>
      <c r="C59" s="34"/>
      <c r="D59" s="23">
        <v>1937</v>
      </c>
      <c r="E59" s="23">
        <v>2605</v>
      </c>
      <c r="F59" s="24">
        <f t="shared" ref="F59:F60" si="12">E59-D59</f>
        <v>668</v>
      </c>
      <c r="M59" s="1"/>
      <c r="N59" s="1"/>
      <c r="O59" s="1"/>
      <c r="P59" s="1"/>
    </row>
    <row r="60" spans="2:16" x14ac:dyDescent="0.3">
      <c r="B60" s="14" t="s">
        <v>76</v>
      </c>
      <c r="C60" s="34"/>
      <c r="D60" s="23">
        <v>1107</v>
      </c>
      <c r="E60" s="23">
        <v>1533</v>
      </c>
      <c r="F60" s="24">
        <f t="shared" si="12"/>
        <v>426</v>
      </c>
      <c r="M60" s="1"/>
      <c r="N60" s="1"/>
      <c r="O60" s="1"/>
      <c r="P60" s="1"/>
    </row>
    <row r="61" spans="2:16" x14ac:dyDescent="0.3">
      <c r="C61" s="34"/>
      <c r="D61" s="25"/>
      <c r="E61" s="25"/>
      <c r="F61" s="25"/>
    </row>
    <row r="62" spans="2:16" x14ac:dyDescent="0.3">
      <c r="C62" s="34"/>
    </row>
    <row r="63" spans="2:16" x14ac:dyDescent="0.3">
      <c r="C63" s="34"/>
    </row>
    <row r="64" spans="2:16" x14ac:dyDescent="0.3">
      <c r="C64" s="34"/>
    </row>
    <row r="65" spans="3:3" x14ac:dyDescent="0.3">
      <c r="C65" s="34"/>
    </row>
    <row r="66" spans="3:3" x14ac:dyDescent="0.3">
      <c r="C66" s="34"/>
    </row>
    <row r="67" spans="3:3" x14ac:dyDescent="0.3">
      <c r="C67" s="3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FDEA-FAC2-4D92-A671-A96D9ABD91E0}">
  <sheetPr>
    <pageSetUpPr fitToPage="1"/>
  </sheetPr>
  <dimension ref="B1:F68"/>
  <sheetViews>
    <sheetView showGridLines="0" tabSelected="1" zoomScale="70" zoomScaleNormal="7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J14" sqref="J14"/>
    </sheetView>
  </sheetViews>
  <sheetFormatPr defaultColWidth="8.6640625" defaultRowHeight="14.4" x14ac:dyDescent="0.3"/>
  <cols>
    <col min="1" max="1" width="4.44140625" customWidth="1"/>
    <col min="2" max="2" width="56.5546875" customWidth="1"/>
    <col min="3" max="5" width="12.33203125" style="36" bestFit="1" customWidth="1"/>
    <col min="6" max="6" width="12.33203125" style="36" customWidth="1"/>
  </cols>
  <sheetData>
    <row r="1" spans="2:6" x14ac:dyDescent="0.3">
      <c r="B1" s="19" t="s">
        <v>119</v>
      </c>
      <c r="C1" s="15" t="s">
        <v>3</v>
      </c>
      <c r="D1" s="15" t="s">
        <v>121</v>
      </c>
      <c r="E1" s="15" t="s">
        <v>121</v>
      </c>
      <c r="F1" s="23"/>
    </row>
    <row r="2" spans="2:6" x14ac:dyDescent="0.3">
      <c r="B2" s="19" t="s">
        <v>111</v>
      </c>
      <c r="C2" s="20" t="s">
        <v>4</v>
      </c>
      <c r="D2" s="20" t="s">
        <v>4</v>
      </c>
      <c r="E2" s="20" t="s">
        <v>4</v>
      </c>
      <c r="F2" s="20" t="s">
        <v>5</v>
      </c>
    </row>
    <row r="3" spans="2:6" ht="15" thickBot="1" x14ac:dyDescent="0.35">
      <c r="B3" s="4" t="s">
        <v>2</v>
      </c>
      <c r="C3" s="21" t="s">
        <v>120</v>
      </c>
      <c r="D3" s="21" t="s">
        <v>120</v>
      </c>
      <c r="E3" s="21" t="s">
        <v>122</v>
      </c>
      <c r="F3" s="22" t="s">
        <v>123</v>
      </c>
    </row>
    <row r="4" spans="2:6" x14ac:dyDescent="0.3">
      <c r="B4" s="5" t="s">
        <v>77</v>
      </c>
      <c r="C4" s="24">
        <v>4211</v>
      </c>
      <c r="D4" s="24">
        <v>5815</v>
      </c>
      <c r="E4" s="24">
        <v>4745</v>
      </c>
      <c r="F4" s="24">
        <f>E4-D4</f>
        <v>-1070</v>
      </c>
    </row>
    <row r="5" spans="2:6" x14ac:dyDescent="0.3">
      <c r="B5" s="5" t="s">
        <v>16</v>
      </c>
      <c r="C5" s="24">
        <v>3000</v>
      </c>
      <c r="D5" s="24">
        <v>4143</v>
      </c>
      <c r="E5" s="24">
        <v>3972</v>
      </c>
      <c r="F5" s="24">
        <f t="shared" ref="F5:F13" si="0">E5-D5</f>
        <v>-171</v>
      </c>
    </row>
    <row r="6" spans="2:6" x14ac:dyDescent="0.3">
      <c r="B6" s="5" t="s">
        <v>78</v>
      </c>
      <c r="C6" s="24">
        <f t="shared" ref="C6:E6" si="1">SUM(C7:C11)</f>
        <v>792</v>
      </c>
      <c r="D6" s="24">
        <f t="shared" si="1"/>
        <v>1094</v>
      </c>
      <c r="E6" s="24">
        <f t="shared" si="1"/>
        <v>1735</v>
      </c>
      <c r="F6" s="24">
        <f t="shared" si="0"/>
        <v>641</v>
      </c>
    </row>
    <row r="7" spans="2:6" x14ac:dyDescent="0.3">
      <c r="B7" s="7" t="s">
        <v>79</v>
      </c>
      <c r="C7" s="24">
        <v>0</v>
      </c>
      <c r="D7" s="24">
        <v>0</v>
      </c>
      <c r="E7" s="24">
        <v>0</v>
      </c>
      <c r="F7" s="24">
        <f t="shared" si="0"/>
        <v>0</v>
      </c>
    </row>
    <row r="8" spans="2:6" x14ac:dyDescent="0.3">
      <c r="B8" s="7" t="s">
        <v>80</v>
      </c>
      <c r="C8" s="24">
        <v>-40</v>
      </c>
      <c r="D8" s="24">
        <v>-55</v>
      </c>
      <c r="E8" s="24">
        <v>654</v>
      </c>
      <c r="F8" s="24">
        <f t="shared" si="0"/>
        <v>709</v>
      </c>
    </row>
    <row r="9" spans="2:6" x14ac:dyDescent="0.3">
      <c r="B9" s="7" t="s">
        <v>81</v>
      </c>
      <c r="C9" s="24">
        <v>73</v>
      </c>
      <c r="D9" s="24">
        <v>101</v>
      </c>
      <c r="E9" s="24">
        <v>328</v>
      </c>
      <c r="F9" s="24">
        <f t="shared" si="0"/>
        <v>227</v>
      </c>
    </row>
    <row r="10" spans="2:6" x14ac:dyDescent="0.3">
      <c r="B10" s="7" t="s">
        <v>82</v>
      </c>
      <c r="C10" s="24">
        <v>680</v>
      </c>
      <c r="D10" s="24">
        <v>939</v>
      </c>
      <c r="E10" s="24">
        <v>642</v>
      </c>
      <c r="F10" s="24">
        <f t="shared" si="0"/>
        <v>-297</v>
      </c>
    </row>
    <row r="11" spans="2:6" x14ac:dyDescent="0.3">
      <c r="B11" s="7" t="s">
        <v>83</v>
      </c>
      <c r="C11" s="24">
        <v>79</v>
      </c>
      <c r="D11" s="24">
        <v>109</v>
      </c>
      <c r="E11" s="24">
        <v>111</v>
      </c>
      <c r="F11" s="25">
        <f t="shared" si="0"/>
        <v>2</v>
      </c>
    </row>
    <row r="12" spans="2:6" x14ac:dyDescent="0.3">
      <c r="B12" s="13" t="s">
        <v>84</v>
      </c>
      <c r="C12" s="24">
        <v>0</v>
      </c>
      <c r="D12" s="24">
        <v>0</v>
      </c>
      <c r="E12" s="24">
        <v>0</v>
      </c>
      <c r="F12" s="24">
        <f t="shared" si="0"/>
        <v>0</v>
      </c>
    </row>
    <row r="13" spans="2:6" x14ac:dyDescent="0.3">
      <c r="B13" s="5" t="s">
        <v>27</v>
      </c>
      <c r="C13" s="24">
        <v>258</v>
      </c>
      <c r="D13" s="24">
        <v>356</v>
      </c>
      <c r="E13" s="24">
        <v>102</v>
      </c>
      <c r="F13" s="24">
        <f t="shared" si="0"/>
        <v>-254</v>
      </c>
    </row>
    <row r="14" spans="2:6" x14ac:dyDescent="0.3">
      <c r="B14" s="6" t="s">
        <v>19</v>
      </c>
      <c r="C14" s="26">
        <f>SUM(C4:C6,C12:C13)</f>
        <v>8261</v>
      </c>
      <c r="D14" s="26">
        <f>SUM(D4:D6,D12:D13)</f>
        <v>11408</v>
      </c>
      <c r="E14" s="26">
        <f>SUM(E4:E6,E12:E13)</f>
        <v>10554</v>
      </c>
      <c r="F14" s="26">
        <f t="shared" ref="F14:F26" si="2">E14-D14</f>
        <v>-854</v>
      </c>
    </row>
    <row r="15" spans="2:6" x14ac:dyDescent="0.3">
      <c r="B15" s="5" t="s">
        <v>52</v>
      </c>
      <c r="C15" s="24">
        <v>-266</v>
      </c>
      <c r="D15" s="24">
        <v>-367</v>
      </c>
      <c r="E15" s="24">
        <v>-199</v>
      </c>
      <c r="F15" s="24">
        <f t="shared" si="2"/>
        <v>168</v>
      </c>
    </row>
    <row r="16" spans="2:6" x14ac:dyDescent="0.3">
      <c r="B16" s="5" t="s">
        <v>85</v>
      </c>
      <c r="C16" s="24">
        <v>-2466</v>
      </c>
      <c r="D16" s="24">
        <v>-3406</v>
      </c>
      <c r="E16" s="24">
        <v>-2426</v>
      </c>
      <c r="F16" s="24">
        <f t="shared" si="2"/>
        <v>980</v>
      </c>
    </row>
    <row r="17" spans="2:6" x14ac:dyDescent="0.3">
      <c r="B17" s="5" t="s">
        <v>79</v>
      </c>
      <c r="C17" s="24">
        <v>0</v>
      </c>
      <c r="D17" s="24">
        <v>0</v>
      </c>
      <c r="E17" s="24">
        <v>0</v>
      </c>
      <c r="F17" s="24">
        <f t="shared" si="2"/>
        <v>0</v>
      </c>
    </row>
    <row r="18" spans="2:6" x14ac:dyDescent="0.3">
      <c r="B18" s="5" t="s">
        <v>86</v>
      </c>
      <c r="C18" s="24">
        <v>-2619</v>
      </c>
      <c r="D18" s="24">
        <v>-3617</v>
      </c>
      <c r="E18" s="24">
        <v>-2584</v>
      </c>
      <c r="F18" s="24">
        <f t="shared" si="2"/>
        <v>1033</v>
      </c>
    </row>
    <row r="19" spans="2:6" x14ac:dyDescent="0.3">
      <c r="B19" s="6" t="s">
        <v>34</v>
      </c>
      <c r="C19" s="26">
        <f>SUM(C14:C18)</f>
        <v>2910</v>
      </c>
      <c r="D19" s="26">
        <f>SUM(D14:D18)</f>
        <v>4018</v>
      </c>
      <c r="E19" s="26">
        <f>SUM(E14:E18)</f>
        <v>5345</v>
      </c>
      <c r="F19" s="26">
        <f t="shared" si="2"/>
        <v>1327</v>
      </c>
    </row>
    <row r="20" spans="2:6" x14ac:dyDescent="0.3">
      <c r="B20" s="5" t="s">
        <v>52</v>
      </c>
      <c r="C20" s="24">
        <v>-164</v>
      </c>
      <c r="D20" s="24">
        <v>-226</v>
      </c>
      <c r="E20" s="24">
        <v>-74</v>
      </c>
      <c r="F20" s="24">
        <f t="shared" si="2"/>
        <v>152</v>
      </c>
    </row>
    <row r="21" spans="2:6" x14ac:dyDescent="0.3">
      <c r="B21" s="5" t="s">
        <v>87</v>
      </c>
      <c r="C21" s="24">
        <v>-788</v>
      </c>
      <c r="D21" s="24">
        <v>-1088</v>
      </c>
      <c r="E21" s="24">
        <v>-718</v>
      </c>
      <c r="F21" s="24">
        <f t="shared" si="2"/>
        <v>370</v>
      </c>
    </row>
    <row r="22" spans="2:6" x14ac:dyDescent="0.3">
      <c r="B22" s="5" t="s">
        <v>79</v>
      </c>
      <c r="C22" s="24">
        <v>0</v>
      </c>
      <c r="D22" s="24">
        <v>0</v>
      </c>
      <c r="E22" s="24">
        <v>0</v>
      </c>
      <c r="F22" s="24">
        <f t="shared" si="2"/>
        <v>0</v>
      </c>
    </row>
    <row r="23" spans="2:6" x14ac:dyDescent="0.3">
      <c r="B23" s="5" t="s">
        <v>88</v>
      </c>
      <c r="C23" s="24">
        <v>-158</v>
      </c>
      <c r="D23" s="24">
        <v>-218</v>
      </c>
      <c r="E23" s="24">
        <v>-144</v>
      </c>
      <c r="F23" s="24">
        <f t="shared" si="2"/>
        <v>74</v>
      </c>
    </row>
    <row r="24" spans="2:6" x14ac:dyDescent="0.3">
      <c r="B24" s="16" t="s">
        <v>109</v>
      </c>
      <c r="C24" s="24">
        <v>-3218</v>
      </c>
      <c r="D24" s="24">
        <v>-4444</v>
      </c>
      <c r="E24" s="24">
        <v>-2261</v>
      </c>
      <c r="F24" s="24">
        <f t="shared" si="2"/>
        <v>2183</v>
      </c>
    </row>
    <row r="25" spans="2:6" x14ac:dyDescent="0.3">
      <c r="B25" s="6" t="s">
        <v>89</v>
      </c>
      <c r="C25" s="26">
        <f>SUM(C20:C24)</f>
        <v>-4328</v>
      </c>
      <c r="D25" s="26">
        <f>SUM(D20:D24)</f>
        <v>-5976</v>
      </c>
      <c r="E25" s="26">
        <f>SUM(E20:E24)</f>
        <v>-3197</v>
      </c>
      <c r="F25" s="26">
        <f t="shared" si="2"/>
        <v>2779</v>
      </c>
    </row>
    <row r="26" spans="2:6" x14ac:dyDescent="0.3">
      <c r="B26" s="6" t="s">
        <v>36</v>
      </c>
      <c r="C26" s="26">
        <f>C25+C19</f>
        <v>-1418</v>
      </c>
      <c r="D26" s="26">
        <f>D25+D19</f>
        <v>-1958</v>
      </c>
      <c r="E26" s="26">
        <f>E25+E19</f>
        <v>2148</v>
      </c>
      <c r="F26" s="26">
        <f t="shared" si="2"/>
        <v>4106</v>
      </c>
    </row>
    <row r="27" spans="2:6" x14ac:dyDescent="0.3">
      <c r="B27" s="3"/>
      <c r="C27" s="27"/>
      <c r="D27" s="27"/>
      <c r="E27" s="27"/>
      <c r="F27" s="27"/>
    </row>
    <row r="28" spans="2:6" x14ac:dyDescent="0.3">
      <c r="B28" s="9" t="s">
        <v>91</v>
      </c>
      <c r="C28" s="27"/>
      <c r="D28" s="20" t="s">
        <v>124</v>
      </c>
      <c r="E28" s="20" t="s">
        <v>124</v>
      </c>
      <c r="F28" s="20" t="s">
        <v>5</v>
      </c>
    </row>
    <row r="29" spans="2:6" ht="15" thickBot="1" x14ac:dyDescent="0.35">
      <c r="B29" s="10" t="s">
        <v>60</v>
      </c>
      <c r="C29" s="27"/>
      <c r="D29" s="21">
        <v>2024</v>
      </c>
      <c r="E29" s="21">
        <v>2025</v>
      </c>
      <c r="F29" s="22" t="s">
        <v>123</v>
      </c>
    </row>
    <row r="30" spans="2:6" x14ac:dyDescent="0.3">
      <c r="B30" s="5" t="s">
        <v>90</v>
      </c>
      <c r="C30" s="27"/>
      <c r="D30" s="24">
        <v>34328.260239100557</v>
      </c>
      <c r="E30" s="24">
        <v>59017</v>
      </c>
      <c r="F30" s="24">
        <f t="shared" ref="F30:F34" si="3">E30-D30</f>
        <v>24688.739760899443</v>
      </c>
    </row>
    <row r="31" spans="2:6" x14ac:dyDescent="0.3">
      <c r="B31" s="7" t="s">
        <v>92</v>
      </c>
      <c r="C31" s="27"/>
      <c r="D31" s="24">
        <v>788</v>
      </c>
      <c r="E31" s="24">
        <v>718</v>
      </c>
      <c r="F31" s="24">
        <f t="shared" si="3"/>
        <v>-70</v>
      </c>
    </row>
    <row r="32" spans="2:6" x14ac:dyDescent="0.3">
      <c r="B32" s="7" t="s">
        <v>16</v>
      </c>
      <c r="C32" s="27"/>
      <c r="D32" s="24">
        <v>-2894</v>
      </c>
      <c r="E32" s="24">
        <v>-3878</v>
      </c>
      <c r="F32" s="24">
        <f t="shared" si="3"/>
        <v>-984</v>
      </c>
    </row>
    <row r="33" spans="2:6" x14ac:dyDescent="0.3">
      <c r="B33" s="7" t="s">
        <v>116</v>
      </c>
      <c r="C33" s="27"/>
      <c r="D33" s="24" t="s">
        <v>0</v>
      </c>
      <c r="E33" s="24" t="s">
        <v>0</v>
      </c>
      <c r="F33" s="24" t="s">
        <v>0</v>
      </c>
    </row>
    <row r="34" spans="2:6" x14ac:dyDescent="0.3">
      <c r="B34" s="7" t="s">
        <v>93</v>
      </c>
      <c r="C34" s="27"/>
      <c r="D34" s="24">
        <v>25895</v>
      </c>
      <c r="E34" s="24">
        <v>18407</v>
      </c>
      <c r="F34" s="24">
        <f t="shared" si="3"/>
        <v>-7488</v>
      </c>
    </row>
    <row r="35" spans="2:6" x14ac:dyDescent="0.3">
      <c r="B35" s="6" t="s">
        <v>94</v>
      </c>
      <c r="C35" s="27"/>
      <c r="D35" s="26">
        <f>SUM(D30:D34)</f>
        <v>58117.260239100557</v>
      </c>
      <c r="E35" s="26">
        <f>SUM(E30:E34)</f>
        <v>74264</v>
      </c>
      <c r="F35" s="26">
        <f t="shared" ref="F35:F36" si="4">E35-D35</f>
        <v>16146.739760899443</v>
      </c>
    </row>
    <row r="36" spans="2:6" x14ac:dyDescent="0.3">
      <c r="B36" s="5" t="s">
        <v>95</v>
      </c>
      <c r="C36" s="27"/>
      <c r="D36" s="28">
        <v>0.123</v>
      </c>
      <c r="E36" s="28">
        <v>0.123</v>
      </c>
      <c r="F36" s="28">
        <f t="shared" si="4"/>
        <v>0</v>
      </c>
    </row>
    <row r="37" spans="2:6" x14ac:dyDescent="0.3">
      <c r="B37" s="6" t="s">
        <v>35</v>
      </c>
      <c r="C37" s="27"/>
      <c r="D37" s="29"/>
      <c r="E37" s="29"/>
      <c r="F37" s="29"/>
    </row>
    <row r="38" spans="2:6" x14ac:dyDescent="0.3">
      <c r="B38" s="5" t="s">
        <v>117</v>
      </c>
      <c r="C38" s="27"/>
      <c r="D38" s="24">
        <v>371</v>
      </c>
      <c r="E38" s="24">
        <v>371</v>
      </c>
      <c r="F38" s="24">
        <f t="shared" ref="F38:F41" si="5">E38-D38</f>
        <v>0</v>
      </c>
    </row>
    <row r="39" spans="2:6" x14ac:dyDescent="0.3">
      <c r="B39" s="5" t="s">
        <v>96</v>
      </c>
      <c r="C39" s="27"/>
      <c r="D39" s="24">
        <v>3296</v>
      </c>
      <c r="E39" s="24">
        <v>4229</v>
      </c>
      <c r="F39" s="24">
        <f t="shared" si="5"/>
        <v>933</v>
      </c>
    </row>
    <row r="40" spans="2:6" x14ac:dyDescent="0.3">
      <c r="B40" s="5" t="s">
        <v>87</v>
      </c>
      <c r="C40" s="27"/>
      <c r="D40" s="24">
        <v>788</v>
      </c>
      <c r="E40" s="24">
        <v>718</v>
      </c>
      <c r="F40" s="24">
        <f t="shared" si="5"/>
        <v>-70</v>
      </c>
    </row>
    <row r="41" spans="2:6" x14ac:dyDescent="0.3">
      <c r="B41" s="5" t="s">
        <v>97</v>
      </c>
      <c r="C41" s="27"/>
      <c r="D41" s="30">
        <f t="shared" ref="D41:E41" si="6">D40/D39-1</f>
        <v>-0.76092233009708732</v>
      </c>
      <c r="E41" s="30">
        <f t="shared" si="6"/>
        <v>-0.83021991014424212</v>
      </c>
      <c r="F41" s="30">
        <f t="shared" si="5"/>
        <v>-6.9297580047154805E-2</v>
      </c>
    </row>
    <row r="42" spans="2:6" x14ac:dyDescent="0.3">
      <c r="B42" s="6" t="s">
        <v>98</v>
      </c>
      <c r="C42" s="27"/>
      <c r="D42" s="31"/>
      <c r="E42" s="31"/>
      <c r="F42" s="31"/>
    </row>
    <row r="43" spans="2:6" x14ac:dyDescent="0.3">
      <c r="B43" s="5" t="s">
        <v>99</v>
      </c>
      <c r="C43" s="27"/>
      <c r="D43" s="32">
        <v>6.853028986877012E-2</v>
      </c>
      <c r="E43" s="32">
        <v>6.7554447722151328E-2</v>
      </c>
      <c r="F43" s="32">
        <f t="shared" ref="F43:F46" si="7">E43-D43</f>
        <v>-9.758421466187911E-4</v>
      </c>
    </row>
    <row r="44" spans="2:6" x14ac:dyDescent="0.3">
      <c r="B44" s="5" t="s">
        <v>100</v>
      </c>
      <c r="C44" s="27"/>
      <c r="D44" s="32">
        <v>5.7423355587553085E-2</v>
      </c>
      <c r="E44" s="32">
        <v>5.1040396864957198E-2</v>
      </c>
      <c r="F44" s="32">
        <f t="shared" si="7"/>
        <v>-6.382958722595887E-3</v>
      </c>
    </row>
    <row r="45" spans="2:6" x14ac:dyDescent="0.3">
      <c r="B45" s="5" t="s">
        <v>101</v>
      </c>
      <c r="C45" s="27"/>
      <c r="D45" s="33">
        <f>D43-D44</f>
        <v>1.1106934281217035E-2</v>
      </c>
      <c r="E45" s="33">
        <f>E43-E44</f>
        <v>1.6514050857194131E-2</v>
      </c>
      <c r="F45" s="32">
        <f t="shared" si="7"/>
        <v>5.4071165759770959E-3</v>
      </c>
    </row>
    <row r="46" spans="2:6" x14ac:dyDescent="0.3">
      <c r="B46" s="5" t="s">
        <v>118</v>
      </c>
      <c r="C46" s="27"/>
      <c r="D46" s="34">
        <v>4.5891609872100592</v>
      </c>
      <c r="E46" s="34">
        <v>4.7614321374465067</v>
      </c>
      <c r="F46" s="34">
        <f t="shared" si="7"/>
        <v>0.17227115023644757</v>
      </c>
    </row>
    <row r="47" spans="2:6" x14ac:dyDescent="0.3">
      <c r="B47" s="6" t="s">
        <v>102</v>
      </c>
      <c r="C47" s="27"/>
      <c r="D47" s="31"/>
      <c r="E47" s="31"/>
      <c r="F47" s="31"/>
    </row>
    <row r="48" spans="2:6" x14ac:dyDescent="0.3">
      <c r="B48" s="5" t="s">
        <v>99</v>
      </c>
      <c r="C48" s="27"/>
      <c r="D48" s="32">
        <v>6.5261937035159562E-2</v>
      </c>
      <c r="E48" s="32">
        <v>6.4115237879809356E-2</v>
      </c>
      <c r="F48" s="32">
        <f t="shared" ref="F48:F51" si="8">E48-D48</f>
        <v>-1.1466991553502059E-3</v>
      </c>
    </row>
    <row r="49" spans="2:6" x14ac:dyDescent="0.3">
      <c r="B49" s="5" t="s">
        <v>100</v>
      </c>
      <c r="C49" s="27"/>
      <c r="D49" s="32">
        <v>5.8114894243363427E-2</v>
      </c>
      <c r="E49" s="32">
        <v>3.9638701357527777E-2</v>
      </c>
      <c r="F49" s="32">
        <f t="shared" si="8"/>
        <v>-1.847619288583565E-2</v>
      </c>
    </row>
    <row r="50" spans="2:6" x14ac:dyDescent="0.3">
      <c r="B50" s="5" t="s">
        <v>101</v>
      </c>
      <c r="C50" s="27"/>
      <c r="D50" s="33">
        <f>D48-D49</f>
        <v>7.1470427917961349E-3</v>
      </c>
      <c r="E50" s="33">
        <f>E48-E49</f>
        <v>2.4476536522281579E-2</v>
      </c>
      <c r="F50" s="32">
        <f t="shared" si="8"/>
        <v>1.7329493730485444E-2</v>
      </c>
    </row>
    <row r="51" spans="2:6" x14ac:dyDescent="0.3">
      <c r="B51" s="5" t="s">
        <v>118</v>
      </c>
      <c r="C51" s="27"/>
      <c r="D51" s="34">
        <v>3.5682957414957372</v>
      </c>
      <c r="E51" s="34">
        <v>3.6820537096453809</v>
      </c>
      <c r="F51" s="34">
        <f t="shared" si="8"/>
        <v>0.11375796814964367</v>
      </c>
    </row>
    <row r="52" spans="2:6" x14ac:dyDescent="0.3">
      <c r="B52" s="6" t="s">
        <v>103</v>
      </c>
      <c r="C52" s="27"/>
      <c r="D52" s="31"/>
      <c r="E52" s="31"/>
      <c r="F52" s="31"/>
    </row>
    <row r="53" spans="2:6" x14ac:dyDescent="0.3">
      <c r="B53" s="5" t="s">
        <v>99</v>
      </c>
      <c r="C53" s="27"/>
      <c r="D53" s="32">
        <v>0.11409999999999999</v>
      </c>
      <c r="E53" s="32">
        <v>0.1104</v>
      </c>
      <c r="F53" s="32">
        <f t="shared" ref="F53:F56" si="9">E53-D53</f>
        <v>-3.699999999999995E-3</v>
      </c>
    </row>
    <row r="54" spans="2:6" x14ac:dyDescent="0.3">
      <c r="B54" s="5" t="s">
        <v>100</v>
      </c>
      <c r="C54" s="27"/>
      <c r="D54" s="32">
        <v>0.10949633366039269</v>
      </c>
      <c r="E54" s="32">
        <v>7.1198361280616643E-2</v>
      </c>
      <c r="F54" s="32">
        <f t="shared" si="9"/>
        <v>-3.8297972379776044E-2</v>
      </c>
    </row>
    <row r="55" spans="2:6" x14ac:dyDescent="0.3">
      <c r="B55" s="5" t="s">
        <v>101</v>
      </c>
      <c r="C55" s="27"/>
      <c r="D55" s="33">
        <f>D53-D54</f>
        <v>4.6036663396073069E-3</v>
      </c>
      <c r="E55" s="33">
        <f>E53-E54</f>
        <v>3.9201638719383355E-2</v>
      </c>
      <c r="F55" s="32">
        <f t="shared" si="9"/>
        <v>3.4597972379776049E-2</v>
      </c>
    </row>
    <row r="56" spans="2:6" x14ac:dyDescent="0.3">
      <c r="B56" s="5" t="s">
        <v>118</v>
      </c>
      <c r="C56" s="27"/>
      <c r="D56" s="34">
        <v>5.0745862965292403</v>
      </c>
      <c r="E56" s="34">
        <v>5.4607518699774422</v>
      </c>
      <c r="F56" s="34">
        <f t="shared" si="9"/>
        <v>0.3861655734482019</v>
      </c>
    </row>
    <row r="57" spans="2:6" x14ac:dyDescent="0.3">
      <c r="B57" s="6" t="s">
        <v>104</v>
      </c>
      <c r="C57" s="27"/>
      <c r="D57" s="31"/>
      <c r="E57" s="31"/>
      <c r="F57" s="31"/>
    </row>
    <row r="58" spans="2:6" x14ac:dyDescent="0.3">
      <c r="B58" s="5" t="s">
        <v>105</v>
      </c>
      <c r="C58" s="27"/>
      <c r="D58" s="24">
        <v>833</v>
      </c>
      <c r="E58" s="24">
        <v>576</v>
      </c>
      <c r="F58" s="24">
        <f t="shared" ref="F58:F59" si="10">E58-D58</f>
        <v>-257</v>
      </c>
    </row>
    <row r="59" spans="2:6" x14ac:dyDescent="0.3">
      <c r="B59" s="5" t="s">
        <v>106</v>
      </c>
      <c r="C59" s="27"/>
      <c r="D59" s="24">
        <v>106</v>
      </c>
      <c r="E59" s="24">
        <v>66</v>
      </c>
      <c r="F59" s="24">
        <f t="shared" si="10"/>
        <v>-40</v>
      </c>
    </row>
    <row r="60" spans="2:6" x14ac:dyDescent="0.3">
      <c r="B60" s="6" t="s">
        <v>27</v>
      </c>
      <c r="C60" s="27"/>
      <c r="D60" s="31"/>
      <c r="E60" s="31"/>
      <c r="F60" s="31"/>
    </row>
    <row r="61" spans="2:6" x14ac:dyDescent="0.3">
      <c r="B61" t="s">
        <v>107</v>
      </c>
      <c r="C61" s="27"/>
      <c r="D61" s="23">
        <v>327585</v>
      </c>
      <c r="E61" s="23">
        <v>333782.92</v>
      </c>
      <c r="F61" s="23">
        <f t="shared" ref="F61:F62" si="11">E61-D61</f>
        <v>6197.9199999999837</v>
      </c>
    </row>
    <row r="62" spans="2:6" x14ac:dyDescent="0.3">
      <c r="B62" t="s">
        <v>108</v>
      </c>
      <c r="C62" s="27"/>
      <c r="D62" s="35">
        <v>12.132407000000001</v>
      </c>
      <c r="E62" s="35">
        <v>12.300071000000001</v>
      </c>
      <c r="F62" s="35">
        <f t="shared" si="11"/>
        <v>0.16766400000000026</v>
      </c>
    </row>
    <row r="63" spans="2:6" x14ac:dyDescent="0.3">
      <c r="C63" s="27"/>
    </row>
    <row r="64" spans="2:6" x14ac:dyDescent="0.3">
      <c r="C64" s="27"/>
      <c r="D64" s="23"/>
      <c r="E64" s="23"/>
      <c r="F64" s="23"/>
    </row>
    <row r="66" spans="3:6" x14ac:dyDescent="0.3">
      <c r="C66" s="23"/>
      <c r="D66" s="23"/>
      <c r="E66" s="23"/>
    </row>
    <row r="68" spans="3:6" x14ac:dyDescent="0.3">
      <c r="C68" s="23"/>
      <c r="D68" s="23"/>
      <c r="E68" s="23"/>
      <c r="F68" s="2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E8321B6D4C18E4EA4C482F0E488640F" ma:contentTypeVersion="6" ma:contentTypeDescription="Yeni belge oluşturun." ma:contentTypeScope="" ma:versionID="4397a18f7eae1b6354aeac85160d2c85">
  <xsd:schema xmlns:xsd="http://www.w3.org/2001/XMLSchema" xmlns:xs="http://www.w3.org/2001/XMLSchema" xmlns:p="http://schemas.microsoft.com/office/2006/metadata/properties" xmlns:ns1="http://schemas.microsoft.com/sharepoint/v3" xmlns:ns2="cffe3e2f-51d8-4777-b858-970bc7ae9bdf" targetNamespace="http://schemas.microsoft.com/office/2006/metadata/properties" ma:root="true" ma:fieldsID="d409bb41b2fbeb4d94612111bd5737ab" ns1:_="" ns2:_="">
    <xsd:import namespace="http://schemas.microsoft.com/sharepoint/v3"/>
    <xsd:import namespace="cffe3e2f-51d8-4777-b858-970bc7ae9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Birleşik Uygunluk İlkesi Özellikleri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Birleşik Uygunluk İlkesi UI Eylem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e3e2f-51d8-4777-b858-970bc7ae9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itus xmlns="http://schemas.titus.com/TitusProperties/">
  <TitusGUID xmlns="">7cf25a9f-5126-48b3-b701-7e6a1b553ee2</TitusGUID>
  <TitusMetadata xmlns="">eyJucyI6IkVORVJKSVNBIiwicHJvcHMiOlt7Im4iOiJDTEFTU0lGSUNBVElPTiIsInZhbHMiOlt7InZhbHVlIjoiSTQ4ODZwMjkzNzI3bk84In1dfSx7Im4iOiJTSU5JUkxJUEFZTEFTSU0iLCJ2YWxzIjpbXX0seyJuIjoiU0lSS0VUSUNJS1VMTEFOSU0iLCJ2YWxzIjpbXX1dfQ==</TitusMetadata>
</titu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76343B-9BF6-4CE5-9053-247253F85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fe3e2f-51d8-4777-b858-970bc7ae9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DB5EED-6239-419B-8A73-5BD92CDBD057}">
  <ds:schemaRefs>
    <ds:schemaRef ds:uri="http://schemas.titus.com/TitusProperties/"/>
    <ds:schemaRef ds:uri=""/>
  </ds:schemaRefs>
</ds:datastoreItem>
</file>

<file path=customXml/itemProps3.xml><?xml version="1.0" encoding="utf-8"?>
<ds:datastoreItem xmlns:ds="http://schemas.openxmlformats.org/officeDocument/2006/customXml" ds:itemID="{94098C91-0346-46B7-8792-DBBD15A2B2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9C0E26-C3A7-44CB-95D8-ED8A0BEFBF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Tuana OZTAS</cp:lastModifiedBy>
  <cp:lastPrinted>2025-03-03T06:52:09Z</cp:lastPrinted>
  <dcterms:created xsi:type="dcterms:W3CDTF">2024-05-21T16:51:23Z</dcterms:created>
  <dcterms:modified xsi:type="dcterms:W3CDTF">2025-05-05T14:38:53Z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7cf25a9f-5126-48b3-b701-7e6a1b553ee2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21.05.2024, 19:51</vt:lpwstr>
  </property>
  <property fmtid="{D5CDD505-2E9C-101B-9397-08002B2CF9AE}" pid="5" name="LastClassifiedDate">
    <vt:lpwstr>21.05.2024, 19:51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  <property fmtid="{D5CDD505-2E9C-101B-9397-08002B2CF9AE}" pid="8" name="ContentTypeId">
    <vt:lpwstr>0x010100AE8321B6D4C18E4EA4C482F0E488640F</vt:lpwstr>
  </property>
</Properties>
</file>